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\\JAGODA\Proračun\P L A N I R A NJ E 2025.-2027_backup 8.11\Objava na webu i potpis\"/>
    </mc:Choice>
  </mc:AlternateContent>
  <xr:revisionPtr revIDLastSave="0" documentId="13_ncr:9_{DB68586C-2FD5-4155-9021-EB93FB53CC2C}" xr6:coauthVersionLast="47" xr6:coauthVersionMax="47" xr10:uidLastSave="{00000000-0000-0000-0000-000000000000}"/>
  <bookViews>
    <workbookView xWindow="-28920" yWindow="-120" windowWidth="29040" windowHeight="15720" firstSheet="1" activeTab="6" xr2:uid="{AC7F60C4-FB31-4BB3-8CCB-3A3099C6CE32}"/>
  </bookViews>
  <sheets>
    <sheet name="BExRepositorySheet" sheetId="4" state="veryHidden" r:id="rId1"/>
    <sheet name="Sažetak računa PIR i RF" sheetId="7" r:id="rId2"/>
    <sheet name="Račun PiR; Prihodi" sheetId="9" r:id="rId3"/>
    <sheet name="Račun PiR, Rashodi" sheetId="10" r:id="rId4"/>
    <sheet name="Rashodi_izvori financiranja" sheetId="11" r:id="rId5"/>
    <sheet name="Rashodi_funkcijska klas." sheetId="12" r:id="rId6"/>
    <sheet name="Posebni dio" sheetId="13" r:id="rId7"/>
    <sheet name="BW upit" sheetId="5" state="hidden" r:id="rId8"/>
    <sheet name="Tekst varijable" sheetId="8" state="hidden" r:id="rId9"/>
  </sheets>
  <externalReferences>
    <externalReference r:id="rId10"/>
    <externalReference r:id="rId11"/>
  </externalReferences>
  <definedNames>
    <definedName name="BEx768KPSQ72NFZI1DSHLMYOAJB4" localSheetId="3" hidden="1">'Račun PiR, Rashodi'!$E$6:$M$22</definedName>
    <definedName name="BEx768KPSQ72NFZI1DSHLMYOAJB4" hidden="1">'Račun PiR; Prihodi'!$E$9:$I$17</definedName>
    <definedName name="BExF0FDTSLD2H2BL1BV89V91RA11" localSheetId="3" hidden="1">'Račun PiR, Rashodi'!$E$1:$E$1</definedName>
    <definedName name="BExF0FDTSLD2H2BL1BV89V91RA11" hidden="1">'Račun PiR; Prihodi'!$E$1:$E$1</definedName>
    <definedName name="BExOMDTNOBL8S0LYL4B82RRMASFU" localSheetId="6" hidden="1">'Posebni dio'!#REF!</definedName>
    <definedName name="BExOMDTNOBL8S0LYL4B82RRMASFU" localSheetId="5" hidden="1">'Rashodi_funkcijska klas.'!$A$10:$A$10</definedName>
    <definedName name="BExOMDTNOBL8S0LYL4B82RRMASFU" hidden="1">'Rashodi_izvori financiranja'!$A$10:$A$17</definedName>
    <definedName name="DF_GRID_1">#REF!</definedName>
    <definedName name="DF_GRID_2">'BW upit'!$B$2:$J$315</definedName>
    <definedName name="_xlnm.Print_Area" localSheetId="7">'BW upit'!$A$1:$K$316</definedName>
    <definedName name="_xlnm.Print_Titles" localSheetId="6">'Posebni dio'!$3:$3</definedName>
    <definedName name="_xlnm.Print_Titles" localSheetId="5">'Rashodi_funkcijska klas.'!$10:$10</definedName>
    <definedName name="_xlnm.Print_Titles" localSheetId="4">'Rashodi_izvori financiranja'!$10:$10</definedName>
    <definedName name="SAPBEXhrIndnt" localSheetId="6" hidden="1">1</definedName>
    <definedName name="SAPBEXhrIndnt" localSheetId="3" hidden="1">1</definedName>
    <definedName name="SAPBEXhrIndnt" localSheetId="2" hidden="1">1</definedName>
    <definedName name="SAPBEXhrIndnt" localSheetId="5" hidden="1">1</definedName>
    <definedName name="SAPBEXhrIndnt" localSheetId="4" hidden="1">1</definedName>
    <definedName name="SAPBEXhrIndnt" hidden="1">"Wide"</definedName>
    <definedName name="SAPBEXrevision" localSheetId="6" hidden="1">15</definedName>
    <definedName name="SAPBEXrevision" localSheetId="5" hidden="1">15</definedName>
    <definedName name="SAPBEXrevision" localSheetId="4" hidden="1">15</definedName>
    <definedName name="SAPBEXrevision" hidden="1">5</definedName>
    <definedName name="SAPBEXsysID" hidden="1">"DBW"</definedName>
    <definedName name="SAPBEXwbID" localSheetId="6" hidden="1">"6S1XZH3QT7EG9VBTX3DWO5T1R"</definedName>
    <definedName name="SAPBEXwbID" localSheetId="5" hidden="1">"6S1XZH3QT7EG9VBTX3DWO5T1R"</definedName>
    <definedName name="SAPBEXwbID" localSheetId="4" hidden="1">"6S1XZH3QT7EG9VBTX3DWO5T1R"</definedName>
    <definedName name="SAPBEXwbID" hidden="1">"48UYJSDYRBY4I0R5J07RW9Y50"</definedName>
    <definedName name="SAPsysID" hidden="1">"708C5W7SBKP804JT78WJ0JNKI"</definedName>
    <definedName name="SAPwbID" hidden="1">"ARS"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3" l="1"/>
  <c r="I3" i="13"/>
  <c r="H3" i="13"/>
  <c r="E5" i="12"/>
  <c r="D5" i="12"/>
  <c r="C5" i="12"/>
  <c r="E3" i="12"/>
  <c r="D3" i="12"/>
  <c r="C3" i="12"/>
  <c r="E5" i="11"/>
  <c r="D5" i="11"/>
  <c r="C5" i="11"/>
  <c r="E3" i="11"/>
  <c r="D3" i="11"/>
  <c r="C3" i="11"/>
  <c r="D41" i="10"/>
  <c r="C41" i="10"/>
  <c r="B41" i="10"/>
  <c r="A41" i="10"/>
  <c r="D40" i="10"/>
  <c r="C40" i="10"/>
  <c r="B40" i="10"/>
  <c r="A40" i="10"/>
  <c r="D39" i="10"/>
  <c r="C39" i="10"/>
  <c r="B39" i="10"/>
  <c r="A39" i="10"/>
  <c r="D38" i="10"/>
  <c r="C38" i="10"/>
  <c r="B38" i="10"/>
  <c r="A38" i="10"/>
  <c r="D37" i="10"/>
  <c r="C37" i="10"/>
  <c r="B37" i="10"/>
  <c r="A37" i="10"/>
  <c r="D36" i="10"/>
  <c r="C36" i="10"/>
  <c r="B36" i="10"/>
  <c r="A36" i="10"/>
  <c r="D35" i="10"/>
  <c r="C35" i="10"/>
  <c r="B35" i="10"/>
  <c r="A35" i="10"/>
  <c r="D34" i="10"/>
  <c r="C34" i="10"/>
  <c r="B34" i="10"/>
  <c r="A34" i="10"/>
  <c r="D33" i="10"/>
  <c r="C33" i="10"/>
  <c r="B33" i="10"/>
  <c r="A33" i="10"/>
  <c r="D32" i="10"/>
  <c r="C32" i="10"/>
  <c r="B32" i="10"/>
  <c r="A32" i="10"/>
  <c r="D31" i="10"/>
  <c r="C31" i="10"/>
  <c r="B31" i="10"/>
  <c r="A31" i="10"/>
  <c r="D30" i="10"/>
  <c r="C30" i="10"/>
  <c r="B30" i="10"/>
  <c r="A30" i="10"/>
  <c r="D29" i="10"/>
  <c r="C29" i="10"/>
  <c r="B29" i="10"/>
  <c r="A29" i="10"/>
  <c r="D28" i="10"/>
  <c r="C28" i="10"/>
  <c r="B28" i="10"/>
  <c r="A28" i="10"/>
  <c r="D27" i="10"/>
  <c r="C27" i="10"/>
  <c r="B27" i="10"/>
  <c r="A27" i="10"/>
  <c r="D26" i="10"/>
  <c r="C26" i="10"/>
  <c r="B26" i="10"/>
  <c r="A26" i="10"/>
  <c r="D25" i="10"/>
  <c r="C25" i="10"/>
  <c r="B25" i="10"/>
  <c r="A25" i="10"/>
  <c r="D24" i="10"/>
  <c r="C24" i="10"/>
  <c r="B24" i="10"/>
  <c r="A24" i="10"/>
  <c r="D23" i="10"/>
  <c r="C23" i="10"/>
  <c r="B23" i="10"/>
  <c r="A23" i="10"/>
  <c r="D22" i="10"/>
  <c r="C22" i="10"/>
  <c r="B22" i="10"/>
  <c r="A22" i="10"/>
  <c r="D21" i="10"/>
  <c r="C21" i="10"/>
  <c r="B21" i="10"/>
  <c r="A21" i="10"/>
  <c r="D20" i="10"/>
  <c r="C20" i="10"/>
  <c r="B20" i="10"/>
  <c r="A20" i="10"/>
  <c r="D19" i="10"/>
  <c r="C19" i="10"/>
  <c r="B19" i="10"/>
  <c r="A19" i="10"/>
  <c r="D18" i="10"/>
  <c r="C18" i="10"/>
  <c r="B18" i="10"/>
  <c r="A18" i="10"/>
  <c r="D17" i="10"/>
  <c r="C17" i="10"/>
  <c r="B17" i="10"/>
  <c r="A17" i="10"/>
  <c r="D16" i="10"/>
  <c r="C16" i="10"/>
  <c r="B16" i="10"/>
  <c r="A16" i="10"/>
  <c r="D15" i="10"/>
  <c r="C15" i="10"/>
  <c r="B15" i="10"/>
  <c r="A15" i="10"/>
  <c r="D14" i="10"/>
  <c r="C14" i="10"/>
  <c r="B14" i="10"/>
  <c r="A14" i="10"/>
  <c r="D13" i="10"/>
  <c r="C13" i="10"/>
  <c r="B13" i="10"/>
  <c r="A13" i="10"/>
  <c r="D12" i="10"/>
  <c r="C12" i="10"/>
  <c r="B12" i="10"/>
  <c r="A12" i="10"/>
  <c r="D11" i="10"/>
  <c r="C11" i="10"/>
  <c r="B11" i="10"/>
  <c r="A11" i="10"/>
  <c r="D10" i="10"/>
  <c r="C10" i="10"/>
  <c r="B10" i="10"/>
  <c r="A10" i="10"/>
  <c r="D9" i="10"/>
  <c r="C9" i="10"/>
  <c r="B9" i="10"/>
  <c r="A9" i="10"/>
  <c r="D6" i="10"/>
  <c r="C6" i="10"/>
  <c r="B6" i="10"/>
  <c r="A6" i="10"/>
  <c r="M5" i="10"/>
  <c r="L5" i="10"/>
  <c r="K5" i="10"/>
  <c r="M3" i="10"/>
  <c r="L3" i="10"/>
  <c r="K3" i="10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I8" i="9"/>
  <c r="H8" i="9"/>
  <c r="G8" i="9"/>
  <c r="I6" i="9"/>
  <c r="H6" i="9"/>
  <c r="G6" i="9"/>
  <c r="D10" i="7"/>
  <c r="D22" i="7"/>
  <c r="C10" i="7"/>
  <c r="C22" i="7"/>
  <c r="B10" i="7"/>
  <c r="A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A1" i="7"/>
  <c r="B22" i="7"/>
</calcChain>
</file>

<file path=xl/sharedStrings.xml><?xml version="1.0" encoding="utf-8"?>
<sst xmlns="http://schemas.openxmlformats.org/spreadsheetml/2006/main" count="1318" uniqueCount="155">
  <si>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</si>
  <si>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</si>
  <si>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</si>
  <si>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</si>
  <si>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</si>
  <si>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</si>
  <si>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</si>
  <si>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</si>
  <si>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</si>
  <si>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</si>
  <si>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</si>
  <si>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</si>
  <si>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</si>
  <si>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</si>
  <si>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/>
  </si>
  <si>
    <t>PRIJENOS SREDSTAVA IZ PRETHODNE GODINE</t>
  </si>
  <si>
    <t>PRIJENOS SREDSTAVA U NAREDNU GODINU</t>
  </si>
  <si>
    <t>EUR</t>
  </si>
  <si>
    <t xml:space="preserve">A. SAŽETAK RAČUNA PRIHODA I RASHODA </t>
  </si>
  <si>
    <t>B. SAŽETAK RAČUNA FINANCIRANJA</t>
  </si>
  <si>
    <t>Državni zavod za statistiku</t>
  </si>
  <si>
    <t>16005</t>
  </si>
  <si>
    <t>Izvršenje
2023. 
(PLG G-2)</t>
  </si>
  <si>
    <t>Plan 
2024. 
(TP G-1)</t>
  </si>
  <si>
    <t>Proračun za 
2025. 
(PP G)</t>
  </si>
  <si>
    <t>Projekcija proračuna za 
2026. 
(PP G+1)</t>
  </si>
  <si>
    <t>Projekcija proračuna za 
2027. 
(PP G+2)</t>
  </si>
  <si>
    <t>PRIJENOS DEPOZITA IZ PRETHODNE GODINE</t>
  </si>
  <si>
    <t>PRIJENOS DEPOZITA U NAREDNU GODINU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</si>
  <si>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</si>
  <si>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</si>
  <si>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</si>
  <si>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</si>
  <si>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</si>
  <si>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</si>
  <si>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Prijedlog proračuna 
za 2025.</t>
  </si>
  <si>
    <t>Projekcija proračuna 
za 2026.</t>
  </si>
  <si>
    <t>Projekcija proračuna 
za 2027.</t>
  </si>
  <si>
    <t>Prihodi</t>
  </si>
  <si>
    <t>6XXX</t>
  </si>
  <si>
    <t>63YYY</t>
  </si>
  <si>
    <t>51</t>
  </si>
  <si>
    <t>Pomoći EU</t>
  </si>
  <si>
    <t>65YYY</t>
  </si>
  <si>
    <t>43</t>
  </si>
  <si>
    <t>Ostali prihodi za posebne namjene</t>
  </si>
  <si>
    <t>66YYY</t>
  </si>
  <si>
    <t>31</t>
  </si>
  <si>
    <t>Vlastiti prihodi</t>
  </si>
  <si>
    <t>67YYY</t>
  </si>
  <si>
    <t>11</t>
  </si>
  <si>
    <t>Opći prihodi i primici</t>
  </si>
  <si>
    <t>12</t>
  </si>
  <si>
    <t>Sredstva učešća za pomoći</t>
  </si>
  <si>
    <t>55</t>
  </si>
  <si>
    <t>Refundacije iz pomoći EU</t>
  </si>
  <si>
    <t>56</t>
  </si>
  <si>
    <t>Fondovi EU</t>
  </si>
  <si>
    <t>A2. RASHODI POSLOVANJA I RASHODI ZA NABAVU NEFINANCIJSKE IMOVINE</t>
  </si>
  <si>
    <t>Naziv rashoda</t>
  </si>
  <si>
    <t>Plan za 2025.</t>
  </si>
  <si>
    <t>Projekcija za 2026.</t>
  </si>
  <si>
    <t>Projekcija za 2027.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</si>
  <si>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</si>
  <si>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</si>
  <si>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</si>
  <si>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</si>
  <si>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</si>
  <si>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</si>
  <si>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</si>
  <si>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</si>
  <si>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</si>
  <si>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</si>
  <si>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</si>
  <si>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</si>
  <si>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</si>
  <si>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</si>
  <si>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</si>
  <si>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</si>
  <si>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</si>
  <si>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</si>
  <si>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</si>
  <si>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</si>
  <si>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</si>
  <si>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</si>
  <si>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A3. RASHODI PREMA IZVORIMA FINANCIRANJA</t>
  </si>
  <si>
    <t>Brojčana oznaka i naziv</t>
  </si>
  <si>
    <t>Izvor sredstava</t>
  </si>
  <si>
    <t>1</t>
  </si>
  <si>
    <t>5</t>
  </si>
  <si>
    <t>Pomoći</t>
  </si>
  <si>
    <t>A4. RASHODI PREMA FUNKCIJSKOJ KLASIFIKACIJI</t>
  </si>
  <si>
    <t>Funkcijsko podr.</t>
  </si>
  <si>
    <t>GFS</t>
  </si>
  <si>
    <t>GFS Klasifikacija</t>
  </si>
  <si>
    <t>01</t>
  </si>
  <si>
    <t>Opće javne usluge</t>
  </si>
  <si>
    <t>013</t>
  </si>
  <si>
    <t>Opće usluge</t>
  </si>
  <si>
    <t>II. POSEBNI DIO</t>
  </si>
  <si>
    <t>Šifra</t>
  </si>
  <si>
    <t>Naziv</t>
  </si>
  <si>
    <t>Prijedlog proračuna 
2025</t>
  </si>
  <si>
    <t>Projekcija 
proračuna
2026</t>
  </si>
  <si>
    <t>Projekcija
proračuna
2027</t>
  </si>
  <si>
    <t>Glava</t>
  </si>
  <si>
    <t>HR dugi tekst 1. dio</t>
  </si>
  <si>
    <t>24</t>
  </si>
  <si>
    <t>ADMINISTRATIVNI POSLOVI I OPĆE USLUGE JAVNE UPRAVE</t>
  </si>
  <si>
    <t>2405</t>
  </si>
  <si>
    <t>STATISTIČKE USLUGE</t>
  </si>
  <si>
    <t>A658038</t>
  </si>
  <si>
    <t>ADMINISTRACIJA I UPRAVLJANJE</t>
  </si>
  <si>
    <t>A658057</t>
  </si>
  <si>
    <t>STATISTIKE ZAŠTITE OKOLIŠA I ENERGIJE</t>
  </si>
  <si>
    <t>A658063</t>
  </si>
  <si>
    <t>PROCJENA BILJNE I STOČNE PROIZVODNJE</t>
  </si>
  <si>
    <t>A658068</t>
  </si>
  <si>
    <t>STATISTIKA TURIZMA</t>
  </si>
  <si>
    <t>A658069</t>
  </si>
  <si>
    <t>STATISTIKA GRAĐEVINARSTVA I STANOVANJA</t>
  </si>
  <si>
    <t>A658106</t>
  </si>
  <si>
    <t>PUBLICISTIKA I INFORMACIJE</t>
  </si>
  <si>
    <t>A658107</t>
  </si>
  <si>
    <t>ANKETA O RADNOJ SNAZI</t>
  </si>
  <si>
    <t>A658109</t>
  </si>
  <si>
    <t>ANKETA O POTROŠNJI KUĆANSTAVA</t>
  </si>
  <si>
    <t>0</t>
  </si>
  <si>
    <t>A658117</t>
  </si>
  <si>
    <t>ANKETA O DOHOTKU STANOVNIŠTVA</t>
  </si>
  <si>
    <t>A658126</t>
  </si>
  <si>
    <t>PRIKUPLJANJE PODATAKA O CIJENAMA DOBARA I USLUGA</t>
  </si>
  <si>
    <t>A658158</t>
  </si>
  <si>
    <t>ANKETE O PRIMJENI INFORMACIJSKIH I KOMUNIKACIJSKIH TEHNOLOGIJA IKT-a U KUĆANSTAVIMA I PODUZEĆIMA (IKT-DOM i IKT-POD)</t>
  </si>
  <si>
    <t>ANKETE O PRIMJENI INFORMACIJSKIH I KOMUNIKACIJSKIH TEHNOLOGI</t>
  </si>
  <si>
    <t>A658159</t>
  </si>
  <si>
    <t>MAKROEKONOMSKE STATISTIKE</t>
  </si>
  <si>
    <t>K658035</t>
  </si>
  <si>
    <t>INFORMATIZACIJA ZAVODA</t>
  </si>
  <si>
    <t>K658037</t>
  </si>
  <si>
    <t>ODRŽAVANJE GRAĐEVINSKIH OBJEKATA</t>
  </si>
  <si>
    <t>K658094</t>
  </si>
  <si>
    <t>OBNOVA VOZNOG PARKA</t>
  </si>
  <si>
    <t>K658157</t>
  </si>
  <si>
    <t>PROGRAM KONKURENTNOST I KOHEZIJA 2021.-2027</t>
  </si>
  <si>
    <t>563</t>
  </si>
  <si>
    <t>Europski fond za regionalni razvoj (EFRR)</t>
  </si>
  <si>
    <t>T658142</t>
  </si>
  <si>
    <t>SUDJELOVANJE U STATISTIČKIM PROGRAMIMA EUROPSKE KOMISIJE</t>
  </si>
  <si>
    <t>559</t>
  </si>
  <si>
    <t>Ostale refundacije iz sredstava EU</t>
  </si>
  <si>
    <t>T658160</t>
  </si>
  <si>
    <t>PRIJENOS ZNANJA ZEMLJAMA KORISNICIMA TEHNIČKE POMOĆI</t>
  </si>
  <si>
    <t>T658161</t>
  </si>
  <si>
    <t>ORGANIZACIJA DGINS KONFERENCIJE I ESSC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</si>
</sst>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;\-\ #,##0"/>
    <numFmt numFmtId="186" formatCode="#,##0.0"/>
  </numFmts>
  <fonts count="72">
    <font>
      <sz val="8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231F20"/>
      <name val="Minion Pro"/>
      <charset val="238"/>
    </font>
    <font>
      <sz val="10"/>
      <name val="Arial"/>
      <family val="2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i/>
      <sz val="10"/>
      <name val="Times New Roman"/>
      <family val="1"/>
    </font>
    <font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9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2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30" borderId="1" applyNumberFormat="0" applyAlignment="0" applyProtection="0"/>
    <xf numFmtId="0" fontId="13" fillId="22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2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1" applyNumberFormat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26" fillId="2" borderId="0"/>
    <xf numFmtId="0" fontId="26" fillId="2" borderId="0"/>
    <xf numFmtId="0" fontId="43" fillId="0" borderId="0"/>
    <xf numFmtId="0" fontId="1" fillId="0" borderId="0"/>
    <xf numFmtId="0" fontId="2" fillId="27" borderId="1" applyNumberFormat="0" applyFont="0" applyAlignment="0" applyProtection="0"/>
    <xf numFmtId="0" fontId="20" fillId="30" borderId="7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45" fillId="0" borderId="0"/>
    <xf numFmtId="0" fontId="45" fillId="0" borderId="0"/>
    <xf numFmtId="0" fontId="5" fillId="0" borderId="0"/>
    <xf numFmtId="0" fontId="24" fillId="45" borderId="7" applyNumberFormat="0" applyProtection="0">
      <alignment horizontal="left" vertical="center" indent="1"/>
    </xf>
    <xf numFmtId="4" fontId="42" fillId="35" borderId="7" applyNumberFormat="0" applyProtection="0">
      <alignment vertical="center"/>
    </xf>
    <xf numFmtId="0" fontId="53" fillId="54" borderId="7" applyNumberFormat="0" applyProtection="0">
      <alignment horizontal="left" vertical="center" indent="1"/>
    </xf>
    <xf numFmtId="0" fontId="55" fillId="45" borderId="7" applyNumberFormat="0" applyProtection="0">
      <alignment horizontal="center" vertical="center"/>
    </xf>
    <xf numFmtId="0" fontId="51" fillId="0" borderId="7" applyNumberFormat="0" applyProtection="0">
      <alignment horizontal="left" vertical="center" wrapText="1" justifyLastLine="1"/>
    </xf>
    <xf numFmtId="0" fontId="51" fillId="0" borderId="7" applyNumberFormat="0" applyProtection="0">
      <alignment horizontal="left" vertical="center" wrapText="1"/>
    </xf>
    <xf numFmtId="0" fontId="51" fillId="0" borderId="7" applyNumberFormat="0" applyProtection="0">
      <alignment horizontal="left" vertical="center" wrapText="1"/>
    </xf>
    <xf numFmtId="4" fontId="60" fillId="0" borderId="7" applyNumberFormat="0" applyProtection="0">
      <alignment horizontal="right" vertical="center"/>
    </xf>
    <xf numFmtId="4" fontId="42" fillId="35" borderId="7" applyNumberFormat="0" applyProtection="0">
      <alignment horizontal="left" vertical="center" indent="1"/>
    </xf>
    <xf numFmtId="0" fontId="45" fillId="0" borderId="0"/>
    <xf numFmtId="0" fontId="45" fillId="0" borderId="0"/>
    <xf numFmtId="0" fontId="64" fillId="0" borderId="0"/>
    <xf numFmtId="4" fontId="58" fillId="55" borderId="0" applyNumberFormat="0" applyProtection="0">
      <alignment horizontal="left" vertical="center" indent="1"/>
    </xf>
    <xf numFmtId="4" fontId="42" fillId="3" borderId="8" applyNumberFormat="0" applyProtection="0">
      <alignment horizontal="left" vertical="center" indent="1"/>
    </xf>
    <xf numFmtId="4" fontId="58" fillId="3" borderId="8" applyNumberFormat="0" applyProtection="0">
      <alignment horizontal="center" vertical="top"/>
    </xf>
    <xf numFmtId="4" fontId="58" fillId="48" borderId="8" applyNumberFormat="0" applyProtection="0">
      <alignment horizontal="left" vertical="center" indent="1"/>
    </xf>
    <xf numFmtId="4" fontId="58" fillId="48" borderId="8" applyNumberFormat="0" applyProtection="0">
      <alignment vertical="center"/>
    </xf>
    <xf numFmtId="0" fontId="68" fillId="56" borderId="8" applyNumberFormat="0" applyProtection="0">
      <alignment horizontal="left" vertical="center" indent="1"/>
    </xf>
    <xf numFmtId="4" fontId="42" fillId="5" borderId="8" applyNumberFormat="0" applyProtection="0">
      <alignment horizontal="right" vertical="center"/>
    </xf>
    <xf numFmtId="0" fontId="68" fillId="55" borderId="8" applyNumberFormat="0" applyProtection="0">
      <alignment horizontal="left" vertical="center" indent="1"/>
    </xf>
    <xf numFmtId="0" fontId="68" fillId="57" borderId="8" applyNumberFormat="0" applyProtection="0">
      <alignment horizontal="left" vertical="center" indent="1"/>
    </xf>
    <xf numFmtId="0" fontId="2" fillId="2" borderId="0"/>
    <xf numFmtId="0" fontId="45" fillId="58" borderId="8" applyNumberFormat="0" applyProtection="0">
      <alignment horizontal="left" vertical="center" indent="1"/>
    </xf>
  </cellStyleXfs>
  <cellXfs count="220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86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86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" fillId="36" borderId="1" xfId="80" quotePrefix="1" applyNumberFormat="1">
      <alignment horizontal="left" vertical="center" indent="1" justifyLastLine="1"/>
    </xf>
    <xf numFmtId="0" fontId="2" fillId="3" borderId="1" xfId="97" quotePrefix="1" applyNumberFormat="1">
      <alignment horizontal="right" vertical="center"/>
    </xf>
    <xf numFmtId="3" fontId="2" fillId="0" borderId="1" xfId="121" applyNumberFormat="1">
      <alignment horizontal="right" vertical="center"/>
    </xf>
    <xf numFmtId="0" fontId="2" fillId="6" borderId="1" xfId="102" quotePrefix="1" applyAlignment="1">
      <alignment horizontal="left" vertical="center" indent="2" justifyLastLine="1"/>
    </xf>
    <xf numFmtId="0" fontId="29" fillId="0" borderId="0" xfId="72" applyFont="1" applyAlignment="1">
      <alignment horizontal="center" vertical="center"/>
    </xf>
    <xf numFmtId="0" fontId="0" fillId="2" borderId="0" xfId="0" quotePrefix="1" applyAlignment="1"/>
    <xf numFmtId="0" fontId="2" fillId="8" borderId="8" xfId="104" quotePrefix="1" applyAlignment="1">
      <alignment horizontal="left" vertical="top" wrapText="1" indent="1"/>
    </xf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2" fillId="0" borderId="1" xfId="121" applyNumberFormat="1">
      <alignment horizontal="right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3" fontId="44" fillId="0" borderId="13" xfId="71" applyNumberFormat="1" applyFont="1" applyFill="1" applyBorder="1" applyAlignment="1">
      <alignment horizontal="right" vertical="center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180" fontId="2" fillId="0" borderId="1" xfId="121" applyNumberFormat="1">
      <alignment horizontal="right" vertical="center"/>
    </xf>
    <xf numFmtId="3" fontId="36" fillId="0" borderId="0" xfId="72" applyNumberFormat="1" applyFont="1" applyAlignment="1">
      <alignment horizontal="center" vertical="center"/>
    </xf>
    <xf numFmtId="186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6" fillId="0" borderId="0" xfId="134" applyFont="1" applyAlignment="1">
      <alignment horizontal="center" vertical="center"/>
    </xf>
    <xf numFmtId="0" fontId="47" fillId="0" borderId="0" xfId="135" applyFont="1"/>
    <xf numFmtId="0" fontId="46" fillId="0" borderId="0" xfId="134" applyFont="1" applyAlignment="1">
      <alignment horizontal="left" vertical="center"/>
    </xf>
    <xf numFmtId="0" fontId="31" fillId="0" borderId="0" xfId="136" applyFont="1" applyAlignment="1">
      <alignment horizontal="center" vertical="center"/>
    </xf>
    <xf numFmtId="0" fontId="48" fillId="0" borderId="0" xfId="134" applyFont="1"/>
    <xf numFmtId="0" fontId="47" fillId="0" borderId="0" xfId="135" applyFont="1" applyProtection="1">
      <protection locked="0"/>
    </xf>
    <xf numFmtId="0" fontId="47" fillId="0" borderId="0" xfId="135" quotePrefix="1" applyFont="1" applyProtection="1">
      <protection locked="0"/>
    </xf>
    <xf numFmtId="3" fontId="27" fillId="0" borderId="16" xfId="135" applyNumberFormat="1" applyFont="1" applyBorder="1" applyAlignment="1">
      <alignment horizontal="center" vertical="center" wrapText="1" justifyLastLine="1"/>
    </xf>
    <xf numFmtId="3" fontId="27" fillId="0" borderId="16" xfId="137" applyNumberFormat="1" applyFont="1" applyFill="1" applyBorder="1" applyAlignment="1">
      <alignment horizontal="center" vertical="center" wrapText="1" justifyLastLine="1"/>
    </xf>
    <xf numFmtId="0" fontId="47" fillId="0" borderId="0" xfId="135" applyFont="1" applyAlignment="1">
      <alignment horizontal="center" vertical="center"/>
    </xf>
    <xf numFmtId="3" fontId="49" fillId="0" borderId="17" xfId="135" applyNumberFormat="1" applyFont="1" applyBorder="1" applyAlignment="1">
      <alignment horizontal="center" vertical="center" wrapText="1" justifyLastLine="1"/>
    </xf>
    <xf numFmtId="0" fontId="50" fillId="0" borderId="17" xfId="135" applyFont="1" applyBorder="1" applyAlignment="1">
      <alignment horizontal="center" vertical="center"/>
    </xf>
    <xf numFmtId="3" fontId="49" fillId="0" borderId="17" xfId="135" applyNumberFormat="1" applyFont="1" applyBorder="1" applyAlignment="1">
      <alignment horizontal="center" vertical="center"/>
    </xf>
    <xf numFmtId="0" fontId="50" fillId="0" borderId="0" xfId="135" applyFont="1" applyAlignment="1">
      <alignment horizontal="center" vertical="center"/>
    </xf>
    <xf numFmtId="3" fontId="49" fillId="0" borderId="0" xfId="135" applyNumberFormat="1" applyFont="1" applyAlignment="1">
      <alignment horizontal="center" vertical="center" wrapText="1" justifyLastLine="1"/>
    </xf>
    <xf numFmtId="3" fontId="51" fillId="0" borderId="0" xfId="135" applyNumberFormat="1" applyFont="1" applyAlignment="1">
      <alignment vertical="top" wrapText="1" justifyLastLine="1"/>
    </xf>
    <xf numFmtId="0" fontId="45" fillId="0" borderId="0" xfId="135"/>
    <xf numFmtId="3" fontId="52" fillId="0" borderId="0" xfId="138" applyNumberFormat="1" applyFont="1" applyFill="1" applyBorder="1">
      <alignment vertical="center"/>
    </xf>
    <xf numFmtId="3" fontId="47" fillId="0" borderId="0" xfId="135" quotePrefix="1" applyNumberFormat="1" applyFont="1" applyAlignment="1">
      <alignment vertical="top" wrapText="1" justifyLastLine="1"/>
    </xf>
    <xf numFmtId="3" fontId="47" fillId="0" borderId="0" xfId="135" applyNumberFormat="1" applyFont="1" applyAlignment="1">
      <alignment vertical="top" wrapText="1" justifyLastLine="1"/>
    </xf>
    <xf numFmtId="0" fontId="24" fillId="0" borderId="0" xfId="137" quotePrefix="1" applyNumberFormat="1" applyFill="1" applyBorder="1">
      <alignment horizontal="left" vertical="center" indent="1"/>
    </xf>
    <xf numFmtId="0" fontId="53" fillId="0" borderId="0" xfId="139" quotePrefix="1" applyFill="1" applyBorder="1" applyAlignment="1">
      <alignment horizontal="left" vertical="center" wrapText="1" indent="1"/>
    </xf>
    <xf numFmtId="3" fontId="54" fillId="0" borderId="0" xfId="135" quotePrefix="1" applyNumberFormat="1" applyFont="1" applyAlignment="1">
      <alignment vertical="top" wrapText="1" justifyLastLine="1"/>
    </xf>
    <xf numFmtId="3" fontId="54" fillId="0" borderId="0" xfId="135" applyNumberFormat="1" applyFont="1" applyAlignment="1">
      <alignment vertical="top" wrapText="1" justifyLastLine="1"/>
    </xf>
    <xf numFmtId="0" fontId="55" fillId="0" borderId="0" xfId="140" quotePrefix="1" applyFill="1" applyBorder="1">
      <alignment horizontal="center" vertical="center"/>
    </xf>
    <xf numFmtId="0" fontId="56" fillId="0" borderId="0" xfId="135" applyFont="1"/>
    <xf numFmtId="3" fontId="57" fillId="0" borderId="0" xfId="135" quotePrefix="1" applyNumberFormat="1" applyFont="1" applyAlignment="1">
      <alignment vertical="top" wrapText="1" justifyLastLine="1"/>
    </xf>
    <xf numFmtId="3" fontId="57" fillId="0" borderId="0" xfId="135" applyNumberFormat="1" applyFont="1" applyAlignment="1">
      <alignment vertical="top" wrapText="1" justifyLastLine="1"/>
    </xf>
    <xf numFmtId="0" fontId="51" fillId="0" borderId="0" xfId="141" quotePrefix="1" applyBorder="1" applyAlignment="1">
      <alignment horizontal="left" vertical="center" wrapText="1" indent="2" justifyLastLine="1"/>
    </xf>
    <xf numFmtId="3" fontId="58" fillId="0" borderId="0" xfId="138" applyNumberFormat="1" applyFont="1" applyFill="1" applyBorder="1">
      <alignment vertical="center"/>
    </xf>
    <xf numFmtId="0" fontId="24" fillId="0" borderId="0" xfId="135" applyFont="1"/>
    <xf numFmtId="0" fontId="51" fillId="0" borderId="0" xfId="142" quotePrefix="1" applyBorder="1" applyAlignment="1">
      <alignment horizontal="left" vertical="center" wrapText="1" indent="3"/>
    </xf>
    <xf numFmtId="0" fontId="51" fillId="0" borderId="0" xfId="135" applyFont="1"/>
    <xf numFmtId="3" fontId="59" fillId="0" borderId="0" xfId="135" quotePrefix="1" applyNumberFormat="1" applyFont="1" applyAlignment="1">
      <alignment vertical="top" wrapText="1" justifyLastLine="1"/>
    </xf>
    <xf numFmtId="3" fontId="59" fillId="0" borderId="0" xfId="135" applyNumberFormat="1" applyFont="1" applyAlignment="1">
      <alignment vertical="top" wrapText="1" justifyLastLine="1"/>
    </xf>
    <xf numFmtId="0" fontId="54" fillId="0" borderId="0" xfId="143" quotePrefix="1" applyFont="1" applyBorder="1" applyAlignment="1">
      <alignment horizontal="left" vertical="center" wrapText="1" indent="4"/>
    </xf>
    <xf numFmtId="0" fontId="54" fillId="0" borderId="0" xfId="143" quotePrefix="1" applyFont="1" applyBorder="1">
      <alignment horizontal="left" vertical="center" wrapText="1"/>
    </xf>
    <xf numFmtId="3" fontId="61" fillId="0" borderId="0" xfId="144" applyNumberFormat="1" applyFont="1" applyBorder="1">
      <alignment horizontal="right" vertical="center"/>
    </xf>
    <xf numFmtId="0" fontId="57" fillId="0" borderId="0" xfId="135" applyFont="1"/>
    <xf numFmtId="0" fontId="54" fillId="0" borderId="0" xfId="135" applyFont="1"/>
    <xf numFmtId="0" fontId="47" fillId="0" borderId="0" xfId="135" applyFont="1" applyAlignment="1">
      <alignment wrapText="1"/>
    </xf>
    <xf numFmtId="0" fontId="41" fillId="0" borderId="0" xfId="135" applyFont="1" applyAlignment="1">
      <alignment horizontal="center"/>
    </xf>
    <xf numFmtId="0" fontId="45" fillId="0" borderId="0" xfId="135" applyAlignment="1">
      <alignment horizontal="center" vertical="center"/>
    </xf>
    <xf numFmtId="3" fontId="47" fillId="0" borderId="0" xfId="135" quotePrefix="1" applyNumberFormat="1" applyFont="1" applyProtection="1">
      <protection locked="0"/>
    </xf>
    <xf numFmtId="3" fontId="57" fillId="0" borderId="16" xfId="135" applyNumberFormat="1" applyFont="1" applyBorder="1" applyAlignment="1">
      <alignment horizontal="center" vertical="center" wrapText="1" justifyLastLine="1"/>
    </xf>
    <xf numFmtId="3" fontId="57" fillId="0" borderId="16" xfId="137" applyNumberFormat="1" applyFont="1" applyFill="1" applyBorder="1" applyAlignment="1">
      <alignment horizontal="center" vertical="center" wrapText="1" justifyLastLine="1"/>
    </xf>
    <xf numFmtId="3" fontId="57" fillId="0" borderId="16" xfId="139" quotePrefix="1" applyNumberFormat="1" applyFont="1" applyFill="1" applyBorder="1" applyAlignment="1">
      <alignment horizontal="center" vertical="center" wrapText="1" justifyLastLine="1"/>
    </xf>
    <xf numFmtId="3" fontId="62" fillId="0" borderId="17" xfId="135" applyNumberFormat="1" applyFont="1" applyBorder="1" applyAlignment="1">
      <alignment horizontal="center" vertical="center"/>
    </xf>
    <xf numFmtId="0" fontId="51" fillId="0" borderId="0" xfId="135" applyFont="1" applyAlignment="1">
      <alignment vertical="top" wrapText="1" justifyLastLine="1"/>
    </xf>
    <xf numFmtId="0" fontId="51" fillId="0" borderId="0" xfId="135" quotePrefix="1" applyFont="1" applyAlignment="1">
      <alignment vertical="top" wrapText="1" justifyLastLine="1"/>
    </xf>
    <xf numFmtId="0" fontId="24" fillId="0" borderId="7" xfId="137" quotePrefix="1" applyNumberFormat="1" applyFill="1">
      <alignment horizontal="left" vertical="center" indent="1"/>
    </xf>
    <xf numFmtId="0" fontId="53" fillId="0" borderId="7" xfId="139" quotePrefix="1" applyFill="1">
      <alignment horizontal="left" vertical="center" indent="1"/>
    </xf>
    <xf numFmtId="0" fontId="55" fillId="0" borderId="7" xfId="140" quotePrefix="1" applyFill="1">
      <alignment horizontal="center" vertical="center"/>
    </xf>
    <xf numFmtId="0" fontId="47" fillId="0" borderId="0" xfId="135" applyFont="1" applyAlignment="1">
      <alignment vertical="top" wrapText="1" justifyLastLine="1"/>
    </xf>
    <xf numFmtId="0" fontId="42" fillId="0" borderId="0" xfId="145" quotePrefix="1" applyNumberFormat="1" applyFill="1" applyBorder="1">
      <alignment horizontal="left" vertical="center" indent="1"/>
    </xf>
    <xf numFmtId="3" fontId="42" fillId="0" borderId="0" xfId="138" applyNumberFormat="1" applyFill="1" applyBorder="1">
      <alignment vertical="center"/>
    </xf>
    <xf numFmtId="0" fontId="51" fillId="0" borderId="0" xfId="139" quotePrefix="1" applyFont="1" applyFill="1" applyBorder="1">
      <alignment horizontal="left" vertical="center" indent="1"/>
    </xf>
    <xf numFmtId="0" fontId="58" fillId="0" borderId="0" xfId="145" quotePrefix="1" applyNumberFormat="1" applyFont="1" applyFill="1" applyBorder="1">
      <alignment horizontal="left" vertical="center" indent="1"/>
    </xf>
    <xf numFmtId="0" fontId="54" fillId="0" borderId="0" xfId="135" quotePrefix="1" applyFont="1" applyAlignment="1">
      <alignment vertical="top" wrapText="1" justifyLastLine="1"/>
    </xf>
    <xf numFmtId="0" fontId="54" fillId="0" borderId="0" xfId="135" applyFont="1" applyAlignment="1">
      <alignment vertical="top" wrapText="1" justifyLastLine="1"/>
    </xf>
    <xf numFmtId="0" fontId="54" fillId="0" borderId="0" xfId="139" quotePrefix="1" applyFont="1" applyFill="1" applyBorder="1">
      <alignment horizontal="left" vertical="center" indent="1"/>
    </xf>
    <xf numFmtId="3" fontId="47" fillId="0" borderId="0" xfId="135" applyNumberFormat="1" applyFont="1"/>
    <xf numFmtId="3" fontId="41" fillId="0" borderId="0" xfId="135" applyNumberFormat="1" applyFont="1" applyAlignment="1">
      <alignment horizontal="center"/>
    </xf>
    <xf numFmtId="0" fontId="35" fillId="0" borderId="0" xfId="146" applyFont="1" applyAlignment="1">
      <alignment horizontal="center"/>
    </xf>
    <xf numFmtId="3" fontId="32" fillId="0" borderId="0" xfId="135" applyNumberFormat="1" applyFont="1"/>
    <xf numFmtId="0" fontId="32" fillId="0" borderId="0" xfId="135" applyFont="1"/>
    <xf numFmtId="0" fontId="32" fillId="0" borderId="0" xfId="146" applyFont="1"/>
    <xf numFmtId="0" fontId="32" fillId="0" borderId="0" xfId="146" applyFont="1" applyAlignment="1">
      <alignment wrapText="1"/>
    </xf>
    <xf numFmtId="4" fontId="32" fillId="0" borderId="0" xfId="146" applyNumberFormat="1" applyFont="1"/>
    <xf numFmtId="3" fontId="32" fillId="0" borderId="0" xfId="146" applyNumberFormat="1" applyFont="1"/>
    <xf numFmtId="0" fontId="63" fillId="0" borderId="17" xfId="134" applyFont="1" applyBorder="1" applyAlignment="1">
      <alignment horizontal="center" vertical="center"/>
    </xf>
    <xf numFmtId="4" fontId="35" fillId="0" borderId="17" xfId="147" applyNumberFormat="1" applyFont="1" applyBorder="1" applyAlignment="1">
      <alignment horizontal="center" vertical="center" wrapText="1"/>
    </xf>
    <xf numFmtId="0" fontId="32" fillId="0" borderId="17" xfId="134" applyFont="1" applyBorder="1" applyAlignment="1">
      <alignment horizontal="center" vertical="center"/>
    </xf>
    <xf numFmtId="0" fontId="32" fillId="0" borderId="18" xfId="148" applyFont="1" applyBorder="1" applyAlignment="1">
      <alignment horizontal="center" vertical="center"/>
    </xf>
    <xf numFmtId="0" fontId="35" fillId="0" borderId="0" xfId="135" applyFont="1"/>
    <xf numFmtId="3" fontId="35" fillId="0" borderId="0" xfId="135" applyNumberFormat="1" applyFont="1"/>
    <xf numFmtId="0" fontId="65" fillId="0" borderId="0" xfId="149" quotePrefix="1" applyNumberFormat="1" applyFont="1" applyFill="1">
      <alignment horizontal="left" vertical="center" indent="1"/>
    </xf>
    <xf numFmtId="3" fontId="65" fillId="0" borderId="8" xfId="150" quotePrefix="1" applyNumberFormat="1" applyFont="1" applyFill="1">
      <alignment horizontal="left" vertical="center" indent="1"/>
    </xf>
    <xf numFmtId="0" fontId="65" fillId="0" borderId="8" xfId="150" quotePrefix="1" applyNumberFormat="1" applyFont="1" applyFill="1">
      <alignment horizontal="left" vertical="center" indent="1"/>
    </xf>
    <xf numFmtId="3" fontId="66" fillId="0" borderId="0" xfId="135" applyNumberFormat="1" applyFont="1"/>
    <xf numFmtId="0" fontId="66" fillId="0" borderId="0" xfId="135" applyFont="1"/>
    <xf numFmtId="0" fontId="67" fillId="0" borderId="0" xfId="135" applyFont="1"/>
    <xf numFmtId="3" fontId="65" fillId="0" borderId="8" xfId="151" quotePrefix="1" applyNumberFormat="1" applyFont="1" applyFill="1">
      <alignment horizontal="center" vertical="top"/>
    </xf>
    <xf numFmtId="0" fontId="65" fillId="0" borderId="8" xfId="151" quotePrefix="1" applyNumberFormat="1" applyFont="1" applyFill="1">
      <alignment horizontal="center" vertical="top"/>
    </xf>
    <xf numFmtId="0" fontId="65" fillId="0" borderId="0" xfId="152" quotePrefix="1" applyNumberFormat="1" applyFont="1" applyFill="1" applyBorder="1">
      <alignment horizontal="left" vertical="center" indent="1"/>
    </xf>
    <xf numFmtId="3" fontId="65" fillId="0" borderId="0" xfId="153" applyNumberFormat="1" applyFont="1" applyFill="1" applyBorder="1">
      <alignment vertical="center"/>
    </xf>
    <xf numFmtId="0" fontId="35" fillId="0" borderId="0" xfId="154" quotePrefix="1" applyFont="1" applyFill="1" applyBorder="1" applyAlignment="1">
      <alignment horizontal="left" vertical="center" indent="2"/>
    </xf>
    <xf numFmtId="0" fontId="35" fillId="0" borderId="0" xfId="154" quotePrefix="1" applyFont="1" applyFill="1" applyBorder="1">
      <alignment horizontal="left" vertical="center" indent="1"/>
    </xf>
    <xf numFmtId="3" fontId="65" fillId="0" borderId="0" xfId="155" applyNumberFormat="1" applyFont="1" applyFill="1" applyBorder="1">
      <alignment horizontal="right" vertical="center"/>
    </xf>
    <xf numFmtId="0" fontId="69" fillId="0" borderId="0" xfId="156" quotePrefix="1" applyFont="1" applyFill="1" applyBorder="1" applyAlignment="1">
      <alignment horizontal="left" vertical="center" indent="3"/>
    </xf>
    <xf numFmtId="0" fontId="69" fillId="0" borderId="0" xfId="156" quotePrefix="1" applyFont="1" applyFill="1" applyBorder="1">
      <alignment horizontal="left" vertical="center" indent="1"/>
    </xf>
    <xf numFmtId="3" fontId="70" fillId="0" borderId="0" xfId="155" applyNumberFormat="1" applyFont="1" applyFill="1" applyBorder="1">
      <alignment horizontal="right" vertical="center"/>
    </xf>
    <xf numFmtId="3" fontId="69" fillId="0" borderId="0" xfId="135" applyNumberFormat="1" applyFont="1"/>
    <xf numFmtId="0" fontId="69" fillId="0" borderId="0" xfId="135" applyFont="1"/>
    <xf numFmtId="4" fontId="32" fillId="0" borderId="0" xfId="135" applyNumberFormat="1" applyFont="1"/>
    <xf numFmtId="4" fontId="30" fillId="0" borderId="0" xfId="135" applyNumberFormat="1" applyFont="1" applyAlignment="1">
      <alignment horizontal="center"/>
    </xf>
    <xf numFmtId="49" fontId="31" fillId="0" borderId="0" xfId="146" applyNumberFormat="1" applyFont="1" applyAlignment="1">
      <alignment horizontal="center"/>
    </xf>
    <xf numFmtId="3" fontId="45" fillId="0" borderId="0" xfId="135" applyNumberFormat="1"/>
    <xf numFmtId="49" fontId="53" fillId="0" borderId="0" xfId="146" applyNumberFormat="1" applyFont="1"/>
    <xf numFmtId="0" fontId="53" fillId="0" borderId="0" xfId="146" applyFont="1" applyAlignment="1">
      <alignment wrapText="1"/>
    </xf>
    <xf numFmtId="0" fontId="53" fillId="0" borderId="0" xfId="146" applyFont="1"/>
    <xf numFmtId="3" fontId="53" fillId="0" borderId="0" xfId="146" applyNumberFormat="1" applyFont="1"/>
    <xf numFmtId="0" fontId="63" fillId="0" borderId="19" xfId="134" applyFont="1" applyBorder="1" applyAlignment="1">
      <alignment horizontal="center" vertical="center"/>
    </xf>
    <xf numFmtId="3" fontId="35" fillId="0" borderId="17" xfId="147" applyNumberFormat="1" applyFont="1" applyBorder="1" applyAlignment="1">
      <alignment horizontal="center" vertical="center" wrapText="1"/>
    </xf>
    <xf numFmtId="0" fontId="32" fillId="0" borderId="19" xfId="134" applyFont="1" applyBorder="1" applyAlignment="1">
      <alignment horizontal="center" vertical="center"/>
    </xf>
    <xf numFmtId="3" fontId="32" fillId="0" borderId="17" xfId="148" applyNumberFormat="1" applyFont="1" applyBorder="1" applyAlignment="1">
      <alignment horizontal="center" vertical="center"/>
    </xf>
    <xf numFmtId="0" fontId="68" fillId="0" borderId="0" xfId="154" quotePrefix="1" applyFill="1" applyBorder="1">
      <alignment horizontal="left" vertical="center" indent="1"/>
    </xf>
    <xf numFmtId="0" fontId="27" fillId="0" borderId="0" xfId="156" quotePrefix="1" applyFont="1" applyFill="1" applyBorder="1">
      <alignment horizontal="left" vertical="center" indent="1"/>
    </xf>
    <xf numFmtId="3" fontId="58" fillId="0" borderId="0" xfId="155" applyNumberFormat="1" applyFont="1" applyFill="1" applyBorder="1">
      <alignment horizontal="right" vertical="center"/>
    </xf>
    <xf numFmtId="0" fontId="58" fillId="0" borderId="0" xfId="149" quotePrefix="1" applyNumberFormat="1" applyFill="1">
      <alignment horizontal="left" vertical="center" indent="1"/>
    </xf>
    <xf numFmtId="3" fontId="42" fillId="0" borderId="0" xfId="150" quotePrefix="1" applyNumberFormat="1" applyFill="1" applyBorder="1">
      <alignment horizontal="left" vertical="center" indent="1"/>
    </xf>
    <xf numFmtId="0" fontId="42" fillId="0" borderId="0" xfId="150" quotePrefix="1" applyNumberFormat="1" applyFill="1" applyBorder="1">
      <alignment horizontal="left" vertical="center" indent="1"/>
    </xf>
    <xf numFmtId="3" fontId="68" fillId="0" borderId="0" xfId="135" applyNumberFormat="1" applyFont="1"/>
    <xf numFmtId="0" fontId="68" fillId="0" borderId="0" xfId="135" applyFont="1"/>
    <xf numFmtId="3" fontId="65" fillId="0" borderId="0" xfId="151" quotePrefix="1" applyNumberFormat="1" applyFont="1" applyFill="1" applyBorder="1">
      <alignment horizontal="center" vertical="top"/>
    </xf>
    <xf numFmtId="0" fontId="65" fillId="0" borderId="0" xfId="151" quotePrefix="1" applyNumberFormat="1" applyFont="1" applyFill="1" applyBorder="1">
      <alignment horizontal="center" vertical="top"/>
    </xf>
    <xf numFmtId="0" fontId="69" fillId="0" borderId="0" xfId="154" quotePrefix="1" applyFont="1" applyFill="1" applyBorder="1" applyAlignment="1">
      <alignment horizontal="left" vertical="center" indent="2"/>
    </xf>
    <xf numFmtId="0" fontId="69" fillId="0" borderId="0" xfId="154" quotePrefix="1" applyFont="1" applyFill="1" applyBorder="1">
      <alignment horizontal="left" vertical="center" indent="1"/>
    </xf>
    <xf numFmtId="0" fontId="35" fillId="0" borderId="0" xfId="156" quotePrefix="1" applyFont="1" applyFill="1" applyBorder="1" applyAlignment="1">
      <alignment horizontal="left" vertical="center" indent="3"/>
    </xf>
    <xf numFmtId="0" fontId="35" fillId="0" borderId="0" xfId="156" quotePrefix="1" applyFont="1" applyFill="1" applyBorder="1">
      <alignment horizontal="left" vertical="center" indent="1"/>
    </xf>
    <xf numFmtId="0" fontId="69" fillId="0" borderId="0" xfId="157" quotePrefix="1" applyFont="1" applyFill="1" applyBorder="1" applyAlignment="1">
      <alignment horizontal="left" vertical="center" indent="4"/>
    </xf>
    <xf numFmtId="0" fontId="69" fillId="0" borderId="0" xfId="157" quotePrefix="1" applyFont="1" applyFill="1" applyBorder="1">
      <alignment horizontal="left" vertical="center" indent="1"/>
    </xf>
    <xf numFmtId="3" fontId="45" fillId="0" borderId="0" xfId="135" applyNumberFormat="1" applyAlignment="1">
      <alignment horizontal="center"/>
    </xf>
    <xf numFmtId="49" fontId="45" fillId="0" borderId="0" xfId="135" applyNumberFormat="1"/>
    <xf numFmtId="0" fontId="31" fillId="0" borderId="0" xfId="158" applyFont="1" applyFill="1" applyAlignment="1">
      <alignment horizontal="center"/>
    </xf>
    <xf numFmtId="0" fontId="63" fillId="0" borderId="19" xfId="134" applyFont="1" applyBorder="1" applyAlignment="1">
      <alignment horizontal="center" vertical="center"/>
    </xf>
    <xf numFmtId="0" fontId="63" fillId="0" borderId="17" xfId="134" applyFont="1" applyBorder="1" applyAlignment="1">
      <alignment horizontal="center" vertical="center"/>
    </xf>
    <xf numFmtId="0" fontId="42" fillId="0" borderId="8" xfId="150" quotePrefix="1" applyNumberFormat="1" applyFill="1" applyAlignment="1">
      <alignment horizontal="left" vertical="center" wrapText="1" indent="1"/>
    </xf>
    <xf numFmtId="3" fontId="58" fillId="0" borderId="0" xfId="149" quotePrefix="1" applyNumberFormat="1" applyFill="1">
      <alignment horizontal="left" vertical="center" indent="1"/>
    </xf>
    <xf numFmtId="0" fontId="58" fillId="0" borderId="0" xfId="151" quotePrefix="1" applyNumberFormat="1" applyFill="1" applyBorder="1">
      <alignment horizontal="center" vertical="top"/>
    </xf>
    <xf numFmtId="0" fontId="27" fillId="0" borderId="0" xfId="135" applyFont="1"/>
    <xf numFmtId="3" fontId="65" fillId="0" borderId="0" xfId="150" quotePrefix="1" applyNumberFormat="1" applyFont="1" applyFill="1" applyBorder="1">
      <alignment horizontal="left" vertical="center" indent="1"/>
    </xf>
    <xf numFmtId="0" fontId="65" fillId="0" borderId="0" xfId="150" quotePrefix="1" applyNumberFormat="1" applyFont="1" applyFill="1" applyBorder="1">
      <alignment horizontal="left" vertical="center" indent="1"/>
    </xf>
    <xf numFmtId="0" fontId="35" fillId="0" borderId="0" xfId="157" quotePrefix="1" applyFont="1" applyFill="1" applyBorder="1" applyAlignment="1">
      <alignment horizontal="left" vertical="center" indent="4"/>
    </xf>
    <xf numFmtId="0" fontId="35" fillId="0" borderId="0" xfId="157" quotePrefix="1" applyFont="1" applyFill="1" applyBorder="1">
      <alignment horizontal="left" vertical="center" indent="1"/>
    </xf>
    <xf numFmtId="0" fontId="35" fillId="0" borderId="0" xfId="159" quotePrefix="1" applyFont="1" applyFill="1" applyBorder="1" applyAlignment="1">
      <alignment horizontal="left" vertical="center" indent="5"/>
    </xf>
    <xf numFmtId="0" fontId="35" fillId="0" borderId="0" xfId="159" quotePrefix="1" applyFont="1" applyFill="1" applyBorder="1">
      <alignment horizontal="left" vertical="center" indent="1"/>
    </xf>
    <xf numFmtId="0" fontId="69" fillId="0" borderId="0" xfId="159" quotePrefix="1" applyFont="1" applyFill="1" applyBorder="1" applyAlignment="1">
      <alignment horizontal="left" vertical="center" indent="6"/>
    </xf>
    <xf numFmtId="0" fontId="69" fillId="0" borderId="0" xfId="159" quotePrefix="1" applyFont="1" applyFill="1" applyBorder="1">
      <alignment horizontal="left" vertical="center" indent="1"/>
    </xf>
    <xf numFmtId="3" fontId="70" fillId="0" borderId="0" xfId="150" quotePrefix="1" applyNumberFormat="1" applyFont="1" applyFill="1" applyBorder="1">
      <alignment horizontal="left" vertical="center" indent="1"/>
    </xf>
    <xf numFmtId="0" fontId="70" fillId="0" borderId="0" xfId="150" quotePrefix="1" applyNumberFormat="1" applyFont="1" applyFill="1" applyBorder="1">
      <alignment horizontal="left" vertical="center" indent="1"/>
    </xf>
    <xf numFmtId="3" fontId="70" fillId="0" borderId="0" xfId="153" applyNumberFormat="1" applyFont="1" applyFill="1" applyBorder="1">
      <alignment vertical="center"/>
    </xf>
    <xf numFmtId="0" fontId="32" fillId="0" borderId="0" xfId="159" quotePrefix="1" applyFont="1" applyFill="1" applyBorder="1" applyAlignment="1">
      <alignment horizontal="left" vertical="center" indent="7"/>
    </xf>
    <xf numFmtId="0" fontId="32" fillId="0" borderId="0" xfId="159" quotePrefix="1" applyFont="1" applyFill="1" applyBorder="1">
      <alignment horizontal="left" vertical="center" indent="1"/>
    </xf>
    <xf numFmtId="3" fontId="71" fillId="0" borderId="0" xfId="150" quotePrefix="1" applyNumberFormat="1" applyFont="1" applyFill="1" applyBorder="1">
      <alignment horizontal="left" vertical="center" indent="1"/>
    </xf>
    <xf numFmtId="0" fontId="71" fillId="0" borderId="0" xfId="150" quotePrefix="1" applyNumberFormat="1" applyFont="1" applyFill="1" applyBorder="1">
      <alignment horizontal="left" vertical="center" indent="1"/>
    </xf>
    <xf numFmtId="3" fontId="71" fillId="0" borderId="0" xfId="153" applyNumberFormat="1" applyFont="1" applyFill="1" applyBorder="1">
      <alignment vertical="center"/>
    </xf>
    <xf numFmtId="0" fontId="32" fillId="0" borderId="0" xfId="159" quotePrefix="1" applyFont="1" applyFill="1" applyBorder="1" applyAlignment="1">
      <alignment horizontal="left" vertical="center" indent="8"/>
    </xf>
    <xf numFmtId="3" fontId="71" fillId="0" borderId="0" xfId="155" applyNumberFormat="1" applyFont="1" applyFill="1" applyBorder="1">
      <alignment horizontal="right" vertical="center"/>
    </xf>
    <xf numFmtId="49" fontId="32" fillId="0" borderId="0" xfId="159" quotePrefix="1" applyNumberFormat="1" applyFont="1" applyFill="1" applyBorder="1" applyAlignment="1">
      <alignment horizontal="left" vertical="center" indent="8"/>
    </xf>
    <xf numFmtId="49" fontId="35" fillId="0" borderId="0" xfId="159" quotePrefix="1" applyNumberFormat="1" applyFont="1" applyFill="1" applyBorder="1" applyAlignment="1">
      <alignment horizontal="left" vertical="center" indent="5"/>
    </xf>
    <xf numFmtId="49" fontId="69" fillId="0" borderId="0" xfId="159" quotePrefix="1" applyNumberFormat="1" applyFont="1" applyFill="1" applyBorder="1" applyAlignment="1">
      <alignment horizontal="left" vertical="center" indent="6"/>
    </xf>
    <xf numFmtId="49" fontId="32" fillId="0" borderId="0" xfId="159" quotePrefix="1" applyNumberFormat="1" applyFont="1" applyFill="1" applyBorder="1" applyAlignment="1">
      <alignment horizontal="left" vertical="center" indent="7"/>
    </xf>
    <xf numFmtId="3" fontId="65" fillId="0" borderId="0" xfId="153" quotePrefix="1" applyNumberFormat="1" applyFont="1" applyFill="1" applyBorder="1" applyAlignment="1">
      <alignment horizontal="right" vertical="center"/>
    </xf>
    <xf numFmtId="3" fontId="70" fillId="0" borderId="0" xfId="153" quotePrefix="1" applyNumberFormat="1" applyFont="1" applyFill="1" applyBorder="1" applyAlignment="1">
      <alignment horizontal="right" vertical="center"/>
    </xf>
    <xf numFmtId="3" fontId="71" fillId="0" borderId="0" xfId="153" quotePrefix="1" applyNumberFormat="1" applyFont="1" applyFill="1" applyBorder="1" applyAlignment="1">
      <alignment horizontal="right" vertical="center"/>
    </xf>
    <xf numFmtId="3" fontId="71" fillId="0" borderId="0" xfId="155" quotePrefix="1" applyNumberFormat="1" applyFont="1" applyFill="1" applyBorder="1">
      <alignment horizontal="right" vertical="center"/>
    </xf>
    <xf numFmtId="0" fontId="36" fillId="0" borderId="0" xfId="135" applyFont="1" applyAlignment="1">
      <alignment horizontal="center" vertical="center"/>
    </xf>
    <xf numFmtId="0" fontId="36" fillId="0" borderId="0" xfId="135" applyFont="1"/>
    <xf numFmtId="0" fontId="36" fillId="0" borderId="0" xfId="135" applyFont="1" applyAlignment="1">
      <alignment horizontal="center"/>
    </xf>
  </cellXfs>
  <cellStyles count="160">
    <cellStyle name="Accent1 - 20%" xfId="1" xr:uid="{21B952AF-D18C-4D28-A0E3-7EB080CE3B9F}"/>
    <cellStyle name="Accent1 - 40%" xfId="2" xr:uid="{8E635FC6-C9C5-4D7A-8F1A-8AAF1FF68E66}"/>
    <cellStyle name="Accent1 - 60%" xfId="3" xr:uid="{DD2410E1-D9AB-47EE-BC09-2C7BF0DBA4B2}"/>
    <cellStyle name="Accent1 2" xfId="4" xr:uid="{55CE2ED4-E171-4920-872D-3D249F82BD93}"/>
    <cellStyle name="Accent1 3" xfId="5" xr:uid="{3D528185-04E6-41F5-A186-FA81374BBDDA}"/>
    <cellStyle name="Accent1 4" xfId="6" xr:uid="{286F0457-ED73-4197-B933-7FE68B2E7C80}"/>
    <cellStyle name="Accent1 5" xfId="7" xr:uid="{F9A5EE15-C3BF-45F9-A832-B95B97667304}"/>
    <cellStyle name="Accent1 6" xfId="8" xr:uid="{B906094B-AF8E-45D2-9FE0-4794F5CE3BB5}"/>
    <cellStyle name="Accent1 7" xfId="9" xr:uid="{DF91B291-168C-4558-BE92-8D888F787FCF}"/>
    <cellStyle name="Accent2 - 20%" xfId="10" xr:uid="{55E469D5-9CCD-434D-8177-AF2E363FD8F0}"/>
    <cellStyle name="Accent2 - 40%" xfId="11" xr:uid="{1D819105-32F8-4622-AD37-58B6BC0A644E}"/>
    <cellStyle name="Accent2 - 60%" xfId="12" xr:uid="{02DB2069-FFC2-4C08-B300-A4B9634585BA}"/>
    <cellStyle name="Accent2 2" xfId="13" xr:uid="{66092873-7FD8-47B3-8D5B-AFEA35C37607}"/>
    <cellStyle name="Accent2 3" xfId="14" xr:uid="{9A189A34-6153-4DE5-A41F-4790DD299F83}"/>
    <cellStyle name="Accent2 4" xfId="15" xr:uid="{FAAAAB97-1008-48CA-866C-C4BFC8E908D7}"/>
    <cellStyle name="Accent2 5" xfId="16" xr:uid="{E2F1633A-69A4-4FFA-B517-1AE419E05FB3}"/>
    <cellStyle name="Accent2 6" xfId="17" xr:uid="{A141959E-4E78-4418-8B92-D1F499BBBCC4}"/>
    <cellStyle name="Accent2 7" xfId="18" xr:uid="{61CF4926-3F7B-461A-8832-864A0A87C2D6}"/>
    <cellStyle name="Accent3 - 20%" xfId="19" xr:uid="{2E964213-4F0D-44FC-8506-B0463711DF9D}"/>
    <cellStyle name="Accent3 - 40%" xfId="20" xr:uid="{9769714D-3653-4AF3-A068-06058EBE3D88}"/>
    <cellStyle name="Accent3 - 60%" xfId="21" xr:uid="{0E7E9CB5-1F71-48DB-880B-6212CE3BCD33}"/>
    <cellStyle name="Accent3 2" xfId="22" xr:uid="{B835593B-ABBB-4A84-AE85-115ABB2C6709}"/>
    <cellStyle name="Accent3 3" xfId="23" xr:uid="{F4AC9AB5-347B-498E-BC2A-ABE791CDE595}"/>
    <cellStyle name="Accent3 4" xfId="24" xr:uid="{3DA2D0E5-7BD0-4C25-A465-2738846CEB0D}"/>
    <cellStyle name="Accent3 5" xfId="25" xr:uid="{10638105-C8FA-4B76-AFFE-5CB0D8B87700}"/>
    <cellStyle name="Accent3 6" xfId="26" xr:uid="{83893885-7419-4DB7-A5B5-F20C17726246}"/>
    <cellStyle name="Accent3 7" xfId="27" xr:uid="{BF2B561A-388F-427E-B0A4-ED1F9C24C030}"/>
    <cellStyle name="Accent4 - 20%" xfId="28" xr:uid="{7493AF2C-B1ED-4410-98E4-35E2EA4D0412}"/>
    <cellStyle name="Accent4 - 40%" xfId="29" xr:uid="{8193F8BA-F67A-488D-BD39-D6772B25829D}"/>
    <cellStyle name="Accent4 - 60%" xfId="30" xr:uid="{08768D32-F230-4470-BD5A-39F9C260BC8F}"/>
    <cellStyle name="Accent4 2" xfId="31" xr:uid="{D590282B-15F6-4D68-83E9-23248AB43DA0}"/>
    <cellStyle name="Accent4 3" xfId="32" xr:uid="{19BE6BB2-1F21-4B42-889C-D54D657C92A2}"/>
    <cellStyle name="Accent4 4" xfId="33" xr:uid="{746FACC2-EB84-428E-8BF3-6A7F449D0730}"/>
    <cellStyle name="Accent4 5" xfId="34" xr:uid="{97AFF4A5-3559-48DA-8103-7D0DF44E4A74}"/>
    <cellStyle name="Accent4 6" xfId="35" xr:uid="{F287A923-2272-4BA0-95E4-C156222EDDF3}"/>
    <cellStyle name="Accent4 7" xfId="36" xr:uid="{A1796235-1647-4946-99C9-046D460E211E}"/>
    <cellStyle name="Accent5 - 20%" xfId="37" xr:uid="{9AFDAD73-36F1-4AE3-B8AC-B37CEE9D147B}"/>
    <cellStyle name="Accent5 - 40%" xfId="38" xr:uid="{697067F1-EECC-41C5-AE5F-FA33DAD128F9}"/>
    <cellStyle name="Accent5 - 60%" xfId="39" xr:uid="{D16F59D6-D28B-40CC-B720-EDDC6A083EE6}"/>
    <cellStyle name="Accent5 2" xfId="40" xr:uid="{5ED93F3E-488C-427A-8A5B-CFF392947534}"/>
    <cellStyle name="Accent5 3" xfId="41" xr:uid="{E164ED1D-8F4F-46AB-A703-557419EDB431}"/>
    <cellStyle name="Accent5 4" xfId="42" xr:uid="{DA873C4F-75DB-4BB5-BDCE-231D10928E98}"/>
    <cellStyle name="Accent5 5" xfId="43" xr:uid="{4EFDE8DD-A07A-4A5C-BFD5-95AC79A90602}"/>
    <cellStyle name="Accent5 6" xfId="44" xr:uid="{3BA0E0A2-E696-49E3-8829-198F0D6554F9}"/>
    <cellStyle name="Accent5 7" xfId="45" xr:uid="{7A947DA9-3BD5-4991-A782-8620D7F2D811}"/>
    <cellStyle name="Accent6 - 20%" xfId="46" xr:uid="{964B0AFB-0C0A-4402-868D-1773DB4E6276}"/>
    <cellStyle name="Accent6 - 40%" xfId="47" xr:uid="{5C0F3C16-AEE0-4BEF-B991-D3EB36E4AE50}"/>
    <cellStyle name="Accent6 - 60%" xfId="48" xr:uid="{5FF82B4F-704C-4DBA-A88F-C284FC267913}"/>
    <cellStyle name="Accent6 2" xfId="49" xr:uid="{C7C56DF6-A372-47E9-A69D-A96877D4E55A}"/>
    <cellStyle name="Accent6 3" xfId="50" xr:uid="{1028A823-42AA-44D2-B3A7-9B23B150CFB0}"/>
    <cellStyle name="Accent6 4" xfId="51" xr:uid="{B681A0B4-90D0-471F-977A-02C7DC8FF7C3}"/>
    <cellStyle name="Accent6 5" xfId="52" xr:uid="{C03FBCBD-0768-4625-8641-636EEAF998BC}"/>
    <cellStyle name="Accent6 6" xfId="53" xr:uid="{11307464-A14D-4424-8D90-CBA7A5E1D20D}"/>
    <cellStyle name="Accent6 7" xfId="54" xr:uid="{905150FA-5EE7-4498-9D9C-7E65A57E84E6}"/>
    <cellStyle name="Bad 2" xfId="55" xr:uid="{3616F8C8-9916-47D7-B91B-BE43332C5167}"/>
    <cellStyle name="Calculation 2" xfId="56" xr:uid="{E1830ED4-27BE-4FDF-8761-FA3FFDE72979}"/>
    <cellStyle name="Check Cell 2" xfId="57" xr:uid="{921CFF4A-398C-4DC3-B9AE-462C76CCEC02}"/>
    <cellStyle name="Emphasis 1" xfId="58" xr:uid="{51493A6B-C346-4E33-BD22-6810B7CC7CE8}"/>
    <cellStyle name="Emphasis 2" xfId="59" xr:uid="{9EF79500-CB9F-4221-AECF-976E2C00A9B6}"/>
    <cellStyle name="Emphasis 3" xfId="60" xr:uid="{9A30BA49-E823-4427-8CE1-05F49CE54785}"/>
    <cellStyle name="Good 2" xfId="61" xr:uid="{474F31BE-B30F-4EE3-8827-8EC6CF11EFF6}"/>
    <cellStyle name="Heading 1 2" xfId="62" xr:uid="{EF8B3CB2-4FA5-443C-B5CC-257A41E9DA07}"/>
    <cellStyle name="Heading 2 2" xfId="63" xr:uid="{DA4F3CEC-0031-4DD9-8384-F76B6FAE2B4A}"/>
    <cellStyle name="Heading 3 2" xfId="64" xr:uid="{F265B375-27AC-438E-8B95-FBAD34E55547}"/>
    <cellStyle name="Heading 4 2" xfId="65" xr:uid="{63DB0E47-DB89-435A-9288-6C61C86E7F44}"/>
    <cellStyle name="Input 2" xfId="66" xr:uid="{1B1CC9BC-BE2B-4681-B7D8-2C2D0EA8CAFA}"/>
    <cellStyle name="Linked Cell 2" xfId="67" xr:uid="{3D045009-F74E-4EC9-99EC-42425F78E372}"/>
    <cellStyle name="Neutral 2" xfId="68" xr:uid="{D8308FDF-8370-49DA-82EA-C6D25ECEC129}"/>
    <cellStyle name="Normal" xfId="0" builtinId="0"/>
    <cellStyle name="Normal 2" xfId="69" xr:uid="{41CB4002-90FA-4DC7-9114-9D181DFBCE1F}"/>
    <cellStyle name="Normal 3" xfId="70" xr:uid="{1A48BAEC-BADE-4D3D-B5B0-38D608B26F56}"/>
    <cellStyle name="Normal 4" xfId="71" xr:uid="{0ACC6227-A2E4-423A-8BEB-CFDA964F23D0}"/>
    <cellStyle name="Normal 5" xfId="72" xr:uid="{30E94A9D-D328-41E4-BE37-0451DA1D9207}"/>
    <cellStyle name="Normal 6" xfId="135" xr:uid="{89E1913E-6FCF-4446-AED0-B2EAFAEB231A}"/>
    <cellStyle name="Normalno 2" xfId="147" xr:uid="{6D50CAF2-8F8C-48F2-91A1-D60A18813E9B}"/>
    <cellStyle name="Normalno 5" xfId="146" xr:uid="{3D1E3DFF-2E41-48A5-8782-9F83B819A566}"/>
    <cellStyle name="Normalno 8" xfId="158" xr:uid="{D1EC07CF-B2E7-4B83-9DAE-3E637828866E}"/>
    <cellStyle name="Note 2" xfId="73" xr:uid="{21E512FE-602C-4267-B437-4D6BF1AE8DFF}"/>
    <cellStyle name="Obično_Bilanca prihoda" xfId="148" xr:uid="{B1FCF782-5571-4CD1-A87B-D186780B2A64}"/>
    <cellStyle name="Obično_PRIHODI 04. -07." xfId="134" xr:uid="{4946E71F-E558-4EC3-BCC1-27E2A27B5D03}"/>
    <cellStyle name="Obično_PRIHODI 04. -07. 2" xfId="136" xr:uid="{123919E7-1308-48B2-A2F9-5C1C96ACEA84}"/>
    <cellStyle name="Output 2" xfId="74" xr:uid="{4B066F19-3F84-42EE-90C6-4ABB0D83EE10}"/>
    <cellStyle name="SAPBEXaggData" xfId="75" xr:uid="{72385F1C-459F-4A95-B054-AC5CFA897988}"/>
    <cellStyle name="SAPBEXaggData 2" xfId="138" xr:uid="{9DB928CA-6100-45A6-AE2F-14054E38886E}"/>
    <cellStyle name="SAPBEXaggData 3" xfId="153" xr:uid="{0C68D682-8EB8-4A30-975D-14BCD6F17AD5}"/>
    <cellStyle name="SAPBEXaggDataEmph" xfId="76" xr:uid="{0ACDC8BE-37DF-4929-BE8C-EAAA35413A06}"/>
    <cellStyle name="SAPBEXaggItem" xfId="77" xr:uid="{35A1CF28-7AEF-4740-9B72-BBD067B3C8E2}"/>
    <cellStyle name="SAPBEXaggItem 2" xfId="78" xr:uid="{453434D6-3D9E-42D1-9243-76340C1E68C6}"/>
    <cellStyle name="SAPBEXaggItem 3" xfId="145" xr:uid="{9D45C50F-34A9-4E52-BA21-6FC9B7EE4D21}"/>
    <cellStyle name="SAPBEXaggItem 4" xfId="152" xr:uid="{A293D3E5-E03C-48E8-BE62-C1FF6F1084BD}"/>
    <cellStyle name="SAPBEXaggItemX" xfId="79" xr:uid="{9EE99606-AAFF-491A-957F-180256CA8FA6}"/>
    <cellStyle name="SAPBEXchaText" xfId="80" xr:uid="{77C138F5-49E6-4BA5-B35A-ACC2ECFEAC03}"/>
    <cellStyle name="SAPBEXchaText 2" xfId="81" xr:uid="{595A9C4B-E674-4F9F-A768-8976D6DA5D9E}"/>
    <cellStyle name="SAPBEXchaText 3" xfId="137" xr:uid="{9EE690C1-CC99-41A8-ADDB-7928D2B91A8B}"/>
    <cellStyle name="SAPBEXchaText 4" xfId="149" xr:uid="{A03E1B16-20B2-45B5-B0C9-3BAFA98BAEA0}"/>
    <cellStyle name="SAPBEXexcBad7" xfId="82" xr:uid="{07302D2B-15EA-4088-AF21-A6319F1FCBD4}"/>
    <cellStyle name="SAPBEXexcBad8" xfId="83" xr:uid="{C47A4AD0-2801-436B-82E6-4329CFDAFDC1}"/>
    <cellStyle name="SAPBEXexcBad9" xfId="84" xr:uid="{3A29857E-DE8B-422F-8381-1D277E62A744}"/>
    <cellStyle name="SAPBEXexcCritical4" xfId="85" xr:uid="{05EC2F2C-7924-4C07-9C6F-A5DC53FF1CE3}"/>
    <cellStyle name="SAPBEXexcCritical5" xfId="86" xr:uid="{68FE7C42-A2FB-43E0-A4E0-6359ADB3D141}"/>
    <cellStyle name="SAPBEXexcCritical6" xfId="87" xr:uid="{E8DD6326-E198-4FA0-9DB8-A3B2D645852B}"/>
    <cellStyle name="SAPBEXexcGood1" xfId="88" xr:uid="{63D23698-2671-49CB-A7E2-767325F1749A}"/>
    <cellStyle name="SAPBEXexcGood2" xfId="89" xr:uid="{F21C33DD-2590-4AA4-BC91-68EACFBD1565}"/>
    <cellStyle name="SAPBEXexcGood3" xfId="90" xr:uid="{DB96B232-5141-4BD7-8771-E04B64FFA19E}"/>
    <cellStyle name="SAPBEXfilterDrill" xfId="91" xr:uid="{B6A040AB-2A3D-4175-B2D7-9FE0214EB2E0}"/>
    <cellStyle name="SAPBEXfilterDrill 2" xfId="92" xr:uid="{9AEC2156-EDE0-4387-95C3-64DDE3B41962}"/>
    <cellStyle name="SAPBEXfilterItem" xfId="93" xr:uid="{CAF1F243-5E87-411F-B062-18104F09BE36}"/>
    <cellStyle name="SAPBEXfilterItem 2" xfId="94" xr:uid="{512408C6-7B44-4AA3-A0A3-BD32A654EB7B}"/>
    <cellStyle name="SAPBEXfilterText" xfId="95" xr:uid="{49B2F3CC-A4BC-4EAE-AA8A-D605AA4CF091}"/>
    <cellStyle name="SAPBEXfilterText 2" xfId="96" xr:uid="{154360B2-9801-4A92-A198-9D3CB0D12D1A}"/>
    <cellStyle name="SAPBEXformats" xfId="97" xr:uid="{8D5D97F1-FB84-4301-B304-3016E21A9150}"/>
    <cellStyle name="SAPBEXformats 2" xfId="140" xr:uid="{AFCE5C79-1EC6-4A59-B77B-AC5CD6573D4C}"/>
    <cellStyle name="SAPBEXformats 3" xfId="151" xr:uid="{445D6770-0904-4335-B1D2-81431123BB60}"/>
    <cellStyle name="SAPBEXheaderItem" xfId="98" xr:uid="{24EBFC50-B32C-4ED1-89EC-B7831629544D}"/>
    <cellStyle name="SAPBEXheaderItem 2" xfId="99" xr:uid="{04A1B3DC-D7F8-4A83-9D18-9CEB1340F482}"/>
    <cellStyle name="SAPBEXheaderText" xfId="100" xr:uid="{DABE5851-E2DF-43B6-8E1A-4A78E9DBC3A6}"/>
    <cellStyle name="SAPBEXheaderText 2" xfId="101" xr:uid="{FED32833-9CD4-47B6-82C3-BB1CC4A145D4}"/>
    <cellStyle name="SAPBEXHLevel0" xfId="102" xr:uid="{1E7C6CCF-7156-4D7E-9A45-9C3A05593A61}"/>
    <cellStyle name="SAPBEXHLevel0 2" xfId="103" xr:uid="{61112ACA-4FFD-40CF-BCDA-810F9A75DC56}"/>
    <cellStyle name="SAPBEXHLevel0 3" xfId="141" xr:uid="{9566B25B-8FF3-444A-8E08-A93BB53967E9}"/>
    <cellStyle name="SAPBEXHLevel0 4" xfId="154" xr:uid="{02320714-63B1-48BD-A357-AF234802CFB6}"/>
    <cellStyle name="SAPBEXHLevel0X" xfId="104" xr:uid="{A20FF4D8-DC8F-4173-A4B3-F099B3DFB2DA}"/>
    <cellStyle name="SAPBEXHLevel1" xfId="105" xr:uid="{A53FE33D-F4EC-4525-8D54-27AAE1FE0EE8}"/>
    <cellStyle name="SAPBEXHLevel1 2" xfId="106" xr:uid="{CE1C356D-9CE8-40FA-A9D6-82DF12077F72}"/>
    <cellStyle name="SAPBEXHLevel1 3" xfId="142" xr:uid="{932F4E21-B89E-47BF-BFE2-605E0B7A3279}"/>
    <cellStyle name="SAPBEXHLevel1 4" xfId="156" xr:uid="{11139335-D754-4292-A8E7-0CBCC3485FEA}"/>
    <cellStyle name="SAPBEXHLevel1X" xfId="107" xr:uid="{17CB94F8-2D78-4121-869A-8832CF76679B}"/>
    <cellStyle name="SAPBEXHLevel2" xfId="108" xr:uid="{2BA52D4F-ED7A-4061-BB58-FB50D0BF241A}"/>
    <cellStyle name="SAPBEXHLevel2 2" xfId="109" xr:uid="{F7E2A43F-27DC-49F4-ADC8-17F5D0FBACB9}"/>
    <cellStyle name="SAPBEXHLevel2 3" xfId="143" xr:uid="{C5411775-24F3-4943-B42C-7F7A6ACC963D}"/>
    <cellStyle name="SAPBEXHLevel2 4" xfId="157" xr:uid="{27E86AF1-4BA8-483B-8A62-3D31635B8FD4}"/>
    <cellStyle name="SAPBEXHLevel2X" xfId="110" xr:uid="{B12BAA1A-2D99-48B7-95F1-B7F1F72C36E5}"/>
    <cellStyle name="SAPBEXHLevel3" xfId="111" xr:uid="{1C13C45A-BDC0-4C50-94F4-19EF21F4948A}"/>
    <cellStyle name="SAPBEXHLevel3 2" xfId="112" xr:uid="{60AE459A-79C9-4EC1-8ECE-97B32B7C5301}"/>
    <cellStyle name="SAPBEXHLevel3 3" xfId="159" xr:uid="{5054145F-6DE5-47E8-9C46-08FBAD9AEF2C}"/>
    <cellStyle name="SAPBEXHLevel3X" xfId="113" xr:uid="{CED23F7C-F034-44A4-9A97-C3EA63A26861}"/>
    <cellStyle name="SAPBEXinputData" xfId="114" xr:uid="{5404FFB7-08FA-4B37-A8E8-797BD8385007}"/>
    <cellStyle name="SAPBEXItemHeader" xfId="115" xr:uid="{6E11E91D-FADD-4AF0-A873-0329D341C692}"/>
    <cellStyle name="SAPBEXresData" xfId="116" xr:uid="{24AB6CB9-0CE6-4C5C-81C0-97ED3640C704}"/>
    <cellStyle name="SAPBEXresDataEmph" xfId="117" xr:uid="{DAD8557D-8281-4D40-9AA8-701E1D867008}"/>
    <cellStyle name="SAPBEXresDataEmph 2" xfId="118" xr:uid="{376A6899-0B14-4240-9134-2D5712C6A405}"/>
    <cellStyle name="SAPBEXresItem" xfId="119" xr:uid="{13DF1E29-5905-46D1-B0AA-60DA7C00F792}"/>
    <cellStyle name="SAPBEXresItemX" xfId="120" xr:uid="{9873D694-5A17-48B8-BBD9-1502CF0C3286}"/>
    <cellStyle name="SAPBEXstdData" xfId="121" xr:uid="{B61EBDAF-A772-4EDF-88F2-EE7BEE6476D5}"/>
    <cellStyle name="SAPBEXstdData 2" xfId="144" xr:uid="{96F573D3-8219-421A-AABC-88DDDB2AD0AE}"/>
    <cellStyle name="SAPBEXstdData 3" xfId="155" xr:uid="{7A27AF0E-566B-425D-A184-8E9B8BB586A1}"/>
    <cellStyle name="SAPBEXstdDataEmph" xfId="122" xr:uid="{F5BDC967-2B09-4034-80FF-D9D60E4B718D}"/>
    <cellStyle name="SAPBEXstdItem" xfId="123" xr:uid="{73173946-5563-4DDB-8DFD-E27EF7676856}"/>
    <cellStyle name="SAPBEXstdItem 2" xfId="124" xr:uid="{8FE7E817-96AA-40AF-BB03-CCEA01C50C6B}"/>
    <cellStyle name="SAPBEXstdItem 3" xfId="139" xr:uid="{17563F8A-AF67-44E2-B252-DB4161A19256}"/>
    <cellStyle name="SAPBEXstdItem 4" xfId="150" xr:uid="{0D454F4D-2EB4-40EA-BAF4-E513B45E81C1}"/>
    <cellStyle name="SAPBEXstdItemX" xfId="125" xr:uid="{78DDDC0B-9348-413B-9549-938E14EEFD29}"/>
    <cellStyle name="SAPBEXtitle" xfId="126" xr:uid="{B5094E74-BF56-40B1-AB51-7216AA1D01E1}"/>
    <cellStyle name="SAPBEXtitle 2" xfId="127" xr:uid="{05D2735B-36D8-4824-BD38-9DD214CAA617}"/>
    <cellStyle name="SAPBEXunassignedItem" xfId="128" xr:uid="{7AF6944F-89D6-454D-AE47-8C0D233EABCF}"/>
    <cellStyle name="SAPBEXunassignedItem 2" xfId="129" xr:uid="{BD1E30DD-F6FC-4A1E-97D2-EDFCE8FD0838}"/>
    <cellStyle name="SAPBEXundefined" xfId="130" xr:uid="{23881DE2-2503-4E8C-A580-4E56E15521F7}"/>
    <cellStyle name="Sheet Title" xfId="131" xr:uid="{8222F87B-404F-456B-A8AD-864BD58F7B51}"/>
    <cellStyle name="Total 2" xfId="132" xr:uid="{DB961EEC-B070-4931-9DED-0097010A4B30}"/>
    <cellStyle name="Warning Text 2" xfId="133" xr:uid="{6812FAD8-34C0-4361-99EF-79018B2A989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581025</xdr:colOff>
      <xdr:row>8</xdr:row>
      <xdr:rowOff>0</xdr:rowOff>
    </xdr:from>
    <xdr:to>
      <xdr:col>9</xdr:col>
      <xdr:colOff>990600</xdr:colOff>
      <xdr:row>20</xdr:row>
      <xdr:rowOff>142875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F594D18A-AD09-42F3-B656-B4D31E7E77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695450"/>
          <a:ext cx="332422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581025</xdr:colOff>
      <xdr:row>0</xdr:row>
      <xdr:rowOff>0</xdr:rowOff>
    </xdr:from>
    <xdr:to>
      <xdr:col>6</xdr:col>
      <xdr:colOff>581025</xdr:colOff>
      <xdr:row>0</xdr:row>
      <xdr:rowOff>238125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4977B9EA-5C21-4E2E-B4D8-3CA98A2ACC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5</xdr:row>
      <xdr:rowOff>0</xdr:rowOff>
    </xdr:from>
    <xdr:to>
      <xdr:col>12</xdr:col>
      <xdr:colOff>1076325</xdr:colOff>
      <xdr:row>40</xdr:row>
      <xdr:rowOff>142875</xdr:rowOff>
    </xdr:to>
    <xdr:pic macro="DesignIconClicked">
      <xdr:nvPicPr>
        <xdr:cNvPr id="2" name="BEx5CA4FVL7DQ17MNUR2TECUR531" descr="analysis_prev" hidden="1">
          <a:extLst>
            <a:ext uri="{FF2B5EF4-FFF2-40B4-BE49-F238E27FC236}">
              <a16:creationId xmlns:a16="http://schemas.microsoft.com/office/drawing/2014/main" id="{BCE92A45-69AC-4336-B9A7-22B9CE1D39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047750"/>
          <a:ext cx="3286125" cy="532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0</xdr:colOff>
      <xdr:row>0</xdr:row>
      <xdr:rowOff>0</xdr:rowOff>
    </xdr:from>
    <xdr:to>
      <xdr:col>4</xdr:col>
      <xdr:colOff>0</xdr:colOff>
      <xdr:row>0</xdr:row>
      <xdr:rowOff>238125</xdr:rowOff>
    </xdr:to>
    <xdr:pic macro="DesignIconClicked">
      <xdr:nvPicPr>
        <xdr:cNvPr id="3" name="BExF3B2VMG92CNTD5CBKZAMBGBEQ" descr="infofield_prev" hidden="1">
          <a:extLst>
            <a:ext uri="{FF2B5EF4-FFF2-40B4-BE49-F238E27FC236}">
              <a16:creationId xmlns:a16="http://schemas.microsoft.com/office/drawing/2014/main" id="{4294A9EF-C625-4171-A2C1-E0F19144715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1076325</xdr:colOff>
      <xdr:row>16</xdr:row>
      <xdr:rowOff>171450</xdr:rowOff>
    </xdr:to>
    <xdr:pic macro="[1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B7924C78-4676-4491-BD3C-2130823776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8963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971550</xdr:colOff>
      <xdr:row>9</xdr:row>
      <xdr:rowOff>171450</xdr:rowOff>
    </xdr:to>
    <xdr:pic macro="[1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4B95B29D-707A-4E5E-96CF-C6BE9EF5D2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011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1228725</xdr:colOff>
      <xdr:row>135</xdr:row>
      <xdr:rowOff>161925</xdr:rowOff>
    </xdr:to>
    <xdr:pic macro="[1]!DesignIconClicked">
      <xdr:nvPicPr>
        <xdr:cNvPr id="2" name="BExOAJSWYCGHZ6RBCU1DYOFJ68MO" descr="analysis_prev" hidden="1">
          <a:extLst>
            <a:ext uri="{FF2B5EF4-FFF2-40B4-BE49-F238E27FC236}">
              <a16:creationId xmlns:a16="http://schemas.microsoft.com/office/drawing/2014/main" id="{A02849F0-6934-4033-9E6B-27ABCD2BD8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9601200" cy="2471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1038225</xdr:colOff>
      <xdr:row>15</xdr:row>
      <xdr:rowOff>123825</xdr:rowOff>
    </xdr:to>
    <xdr:pic macro="[1]!DesignIconClicked">
      <xdr:nvPicPr>
        <xdr:cNvPr id="301887" name="BExVTD2LQW6EB0J2VW5DOCCET5U4" hidden="1">
          <a:extLst>
            <a:ext uri="{FF2B5EF4-FFF2-40B4-BE49-F238E27FC236}">
              <a16:creationId xmlns:a16="http://schemas.microsoft.com/office/drawing/2014/main" id="{6955E7D4-434A-FEBA-F584-F4346B0222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90773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914400</xdr:colOff>
      <xdr:row>1</xdr:row>
      <xdr:rowOff>123825</xdr:rowOff>
    </xdr:to>
    <xdr:pic macro="[1]!DesignIconClicked">
      <xdr:nvPicPr>
        <xdr:cNvPr id="307245" name="BExMRB28LR75W0CLAIEWTP8PBPVK" hidden="1">
          <a:extLst>
            <a:ext uri="{FF2B5EF4-FFF2-40B4-BE49-F238E27FC236}">
              <a16:creationId xmlns:a16="http://schemas.microsoft.com/office/drawing/2014/main" id="{6D2A49B6-5717-CC40-5CDB-469D8206C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AGODA\Prora&#269;un\P%20L%20A%20N%20I%20R%20A%20NJ%20E%202025.-2027_backup%208.11\Objava%20na%20webu%20i%20potpis\PONN02PR%20Plan%20prihoda.xls" TargetMode="External"/><Relationship Id="rId1" Type="http://schemas.openxmlformats.org/officeDocument/2006/relationships/externalLinkPath" Target="PONN02PR%20Plan%20priho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PBEXqueriesDefunct"/>
      <sheetName val="SAPBEXfiltersDefunct"/>
      <sheetName val="BExRepositorySheet"/>
      <sheetName val="Sheet1"/>
      <sheetName val="List1"/>
      <sheetName val="List2"/>
      <sheetName val="Sheet2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  <sheetData sheetId="5">
        <row r="3">
          <cell r="B3">
            <v>26223252</v>
          </cell>
          <cell r="C3">
            <v>40227063</v>
          </cell>
          <cell r="D3">
            <v>29598649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79B8C-A130-40EE-AFBE-1325D6F984E1}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20CB-014B-49B3-A9DD-39AAC9C6D776}">
  <sheetPr codeName="Sheet2"/>
  <dimension ref="A1:Z129"/>
  <sheetViews>
    <sheetView topLeftCell="A6" zoomScale="85" zoomScaleNormal="85" workbookViewId="0">
      <selection activeCell="G25" sqref="G25"/>
    </sheetView>
  </sheetViews>
  <sheetFormatPr defaultColWidth="12.5" defaultRowHeight="15" customHeight="1"/>
  <cols>
    <col min="1" max="1" width="51.83203125" style="25" customWidth="1"/>
    <col min="2" max="2" width="23.33203125" style="34" customWidth="1"/>
    <col min="3" max="3" width="22.83203125" style="34" customWidth="1"/>
    <col min="4" max="4" width="22.5" style="34" customWidth="1"/>
    <col min="5" max="5" width="11.5" style="8" customWidth="1"/>
    <col min="6" max="6" width="32.5" style="4" customWidth="1"/>
    <col min="7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45" customHeight="1">
      <c r="A1" s="56" t="str">
        <f>CONCATENATE('Tekst varijable'!A2, " ", UPPER('Tekst varijable'!A1))</f>
        <v>16005 DRŽAVNI ZAVOD ZA STATISTIKU</v>
      </c>
      <c r="B1" s="56"/>
      <c r="C1" s="56"/>
      <c r="D1" s="56"/>
    </row>
    <row r="3" spans="1:26" ht="43.5" customHeight="1">
      <c r="A3" s="55" t="str">
        <f xml:space="preserve"> UPPER("Financijski plan za "&amp; LEFT(RIGHT(B10,5),5) &amp; " godinu i projekcije za "&amp; LEFT(RIGHT(C10,5),5) &amp;" i " &amp; LEFT(RIGHT(D10,5),5) &amp;"  godinu")</f>
        <v>FINANCIJSKI PLAN ZA 2025. GODINU I PROJEKCIJE ZA 2026. I 2027.  GODINU</v>
      </c>
      <c r="B3" s="55"/>
      <c r="C3" s="55"/>
      <c r="D3" s="55"/>
    </row>
    <row r="4" spans="1:26" s="7" customFormat="1" ht="12.75" customHeight="1">
      <c r="A4" s="11"/>
      <c r="B4" s="35"/>
      <c r="C4" s="35"/>
      <c r="D4" s="35"/>
    </row>
    <row r="5" spans="1:26" s="6" customFormat="1" ht="15" customHeight="1">
      <c r="A5" s="57" t="s">
        <v>10</v>
      </c>
      <c r="B5" s="57"/>
      <c r="C5" s="57"/>
      <c r="D5" s="5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6" customFormat="1" ht="9" customHeight="1">
      <c r="A6" s="7"/>
      <c r="B6" s="34"/>
      <c r="C6" s="34"/>
      <c r="D6" s="3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0" customFormat="1" ht="12" customHeight="1">
      <c r="A7" s="31"/>
      <c r="B7" s="36"/>
      <c r="C7" s="36"/>
      <c r="D7" s="3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3" customFormat="1" ht="18" customHeight="1">
      <c r="A8" s="58" t="s">
        <v>18</v>
      </c>
      <c r="B8" s="58"/>
      <c r="C8" s="58"/>
      <c r="D8" s="5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3" customFormat="1" ht="6.75" customHeight="1">
      <c r="A9" s="8"/>
      <c r="B9" s="37"/>
      <c r="C9" s="37"/>
      <c r="D9" s="3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16" customFormat="1" ht="32.25" customHeight="1">
      <c r="A10" s="40"/>
      <c r="B10" s="41" t="str">
        <f>CONCATENATE("Plan za ", MID('BW upit'!E2,14,5))</f>
        <v>Plan za 2025.</v>
      </c>
      <c r="C10" s="41" t="str">
        <f>CONCATENATE("Projekcija za ",MID('BW upit'!F2,26,5))</f>
        <v>Projekcija za 2026.</v>
      </c>
      <c r="D10" s="41" t="str">
        <f>CONCATENATE("Projekcija za ",MID('BW upit'!G2,26,5))</f>
        <v>Projekcija za 2027.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7" customFormat="1">
      <c r="A11" s="42">
        <v>1</v>
      </c>
      <c r="B11" s="43">
        <v>2</v>
      </c>
      <c r="C11" s="43">
        <v>3</v>
      </c>
      <c r="D11" s="43">
        <v>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5" customFormat="1" ht="18" customHeight="1">
      <c r="A12" s="44" t="s">
        <v>2</v>
      </c>
      <c r="B12" s="45">
        <f>'BW upit'!E4</f>
        <v>26223252</v>
      </c>
      <c r="C12" s="45">
        <f>'BW upit'!F4</f>
        <v>40227063</v>
      </c>
      <c r="D12" s="45">
        <f>'BW upit'!G4</f>
        <v>29598649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0"/>
      <c r="Y12" s="20"/>
      <c r="Z12" s="20"/>
    </row>
    <row r="13" spans="1:26" s="5" customFormat="1" ht="28.5">
      <c r="A13" s="44" t="s">
        <v>3</v>
      </c>
      <c r="B13" s="45">
        <f>'BW upit'!E5</f>
        <v>0</v>
      </c>
      <c r="C13" s="45">
        <f>'BW upit'!F5</f>
        <v>0</v>
      </c>
      <c r="D13" s="45">
        <f>'BW upit'!G5</f>
        <v>0</v>
      </c>
      <c r="E13" s="20"/>
      <c r="F13" s="21"/>
      <c r="G13" s="21"/>
      <c r="H13" s="21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>
      <c r="A14" s="44" t="s">
        <v>4</v>
      </c>
      <c r="B14" s="45">
        <f>'BW upit'!E6</f>
        <v>26223252</v>
      </c>
      <c r="C14" s="45">
        <f>'BW upit'!F6</f>
        <v>40227063</v>
      </c>
      <c r="D14" s="45">
        <f>'BW upit'!G6</f>
        <v>29598649</v>
      </c>
      <c r="E14" s="20"/>
      <c r="F14" s="22"/>
      <c r="G14" s="22"/>
      <c r="H14" s="22"/>
      <c r="I14" s="22"/>
      <c r="J14" s="22"/>
      <c r="K14" s="22"/>
      <c r="L14" s="22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18" customHeight="1">
      <c r="A15" s="44" t="s">
        <v>5</v>
      </c>
      <c r="B15" s="45">
        <f>'BW upit'!E7</f>
        <v>24497221</v>
      </c>
      <c r="C15" s="45">
        <f>'BW upit'!F7</f>
        <v>25906020</v>
      </c>
      <c r="D15" s="45">
        <f>'BW upit'!G7</f>
        <v>26408863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 ht="28.5">
      <c r="A16" s="44" t="s">
        <v>11</v>
      </c>
      <c r="B16" s="45">
        <f>'BW upit'!E8</f>
        <v>1772985</v>
      </c>
      <c r="C16" s="45">
        <f>'BW upit'!F8</f>
        <v>14422080</v>
      </c>
      <c r="D16" s="45">
        <f>'BW upit'!G8</f>
        <v>3243869</v>
      </c>
      <c r="E16" s="19"/>
      <c r="F16" s="22"/>
      <c r="G16" s="22"/>
      <c r="H16" s="22"/>
      <c r="I16" s="22"/>
      <c r="J16" s="22"/>
      <c r="K16" s="22"/>
      <c r="L16" s="22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5" customFormat="1">
      <c r="A17" s="44" t="s">
        <v>6</v>
      </c>
      <c r="B17" s="45">
        <f>'BW upit'!E9</f>
        <v>26270206</v>
      </c>
      <c r="C17" s="45">
        <f>'BW upit'!F9</f>
        <v>40328100</v>
      </c>
      <c r="D17" s="45">
        <f>'BW upit'!G9</f>
        <v>29652732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</row>
    <row r="18" spans="1:26" s="5" customFormat="1" ht="18" customHeight="1">
      <c r="A18" s="46" t="s">
        <v>12</v>
      </c>
      <c r="B18" s="45">
        <f>'BW upit'!E10</f>
        <v>-46954</v>
      </c>
      <c r="C18" s="45">
        <f>'BW upit'!F10</f>
        <v>-101037</v>
      </c>
      <c r="D18" s="45">
        <f>'BW upit'!G10</f>
        <v>-54083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6" customFormat="1" ht="14.25" customHeight="1">
      <c r="A19" s="25"/>
      <c r="B19" s="34"/>
      <c r="C19" s="34"/>
      <c r="D19" s="34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18.75" customHeight="1">
      <c r="A20" s="59" t="s">
        <v>19</v>
      </c>
      <c r="B20" s="59"/>
      <c r="C20" s="59"/>
      <c r="D20" s="59"/>
      <c r="E20" s="2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6" customFormat="1" ht="6.75" customHeight="1">
      <c r="A21" s="47"/>
      <c r="B21" s="48"/>
      <c r="C21" s="48"/>
      <c r="D21" s="48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6" customFormat="1" ht="32.25" customHeight="1">
      <c r="A22" s="49"/>
      <c r="B22" s="41" t="str">
        <f>B10</f>
        <v>Plan za 2025.</v>
      </c>
      <c r="C22" s="41" t="str">
        <f>C10</f>
        <v>Projekcija za 2026.</v>
      </c>
      <c r="D22" s="41" t="str">
        <f>D10</f>
        <v>Projekcija za 2027.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7" customFormat="1">
      <c r="A23" s="50">
        <v>1</v>
      </c>
      <c r="B23" s="51">
        <v>2</v>
      </c>
      <c r="C23" s="51">
        <v>3</v>
      </c>
      <c r="D23" s="51">
        <v>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6" customFormat="1" ht="28.5">
      <c r="A24" s="52" t="s">
        <v>7</v>
      </c>
      <c r="B24" s="45">
        <f>'BW upit'!E11</f>
        <v>0</v>
      </c>
      <c r="C24" s="45">
        <f>'BW upit'!F11</f>
        <v>0</v>
      </c>
      <c r="D24" s="45">
        <f>'BW upit'!G11</f>
        <v>0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28.5">
      <c r="A25" s="52" t="s">
        <v>8</v>
      </c>
      <c r="B25" s="45">
        <f>'BW upit'!E12</f>
        <v>0</v>
      </c>
      <c r="C25" s="45">
        <f>'BW upit'!F12</f>
        <v>0</v>
      </c>
      <c r="D25" s="45">
        <f>'BW upit'!G12</f>
        <v>0</v>
      </c>
      <c r="E25" s="19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28.5">
      <c r="A26" s="52" t="s">
        <v>15</v>
      </c>
      <c r="B26" s="45">
        <f>'BW upit'!E13</f>
        <v>785656</v>
      </c>
      <c r="C26" s="45">
        <f>'BW upit'!F13</f>
        <v>738702</v>
      </c>
      <c r="D26" s="45">
        <f>'BW upit'!G13</f>
        <v>637665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6" customFormat="1" ht="28.5">
      <c r="A27" s="52" t="s">
        <v>16</v>
      </c>
      <c r="B27" s="45">
        <f>'BW upit'!E14</f>
        <v>-738702</v>
      </c>
      <c r="C27" s="45">
        <f>'BW upit'!F14</f>
        <v>-637665</v>
      </c>
      <c r="D27" s="45">
        <f>'BW upit'!G14</f>
        <v>-583582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5" customFormat="1" ht="18" customHeight="1">
      <c r="A28" s="52" t="s">
        <v>13</v>
      </c>
      <c r="B28" s="45">
        <f>'BW upit'!E15</f>
        <v>46954</v>
      </c>
      <c r="C28" s="45">
        <f>'BW upit'!F15</f>
        <v>101037</v>
      </c>
      <c r="D28" s="45">
        <f>'BW upit'!G15</f>
        <v>54083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6" customFormat="1" ht="28.5">
      <c r="A29" s="52" t="s">
        <v>9</v>
      </c>
      <c r="B29" s="45">
        <f>'BW upit'!E16</f>
        <v>0</v>
      </c>
      <c r="C29" s="45">
        <f>'BW upit'!F16</f>
        <v>0</v>
      </c>
      <c r="D29" s="45">
        <f>'BW upit'!G16</f>
        <v>0</v>
      </c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/>
    <row r="31" spans="1:26" s="4" customFormat="1" ht="15" customHeight="1">
      <c r="B31" s="26"/>
      <c r="C31" s="26"/>
      <c r="D31" s="26"/>
    </row>
    <row r="32" spans="1:26" s="4" customFormat="1" ht="15" customHeight="1">
      <c r="B32" s="26"/>
      <c r="C32" s="26"/>
    </row>
    <row r="33" spans="2:6" s="4" customFormat="1" ht="17.25" customHeight="1">
      <c r="B33" s="26"/>
      <c r="C33" s="26"/>
      <c r="F33" s="54"/>
    </row>
    <row r="34" spans="2:6" s="4" customFormat="1" ht="15" customHeight="1">
      <c r="B34" s="26"/>
      <c r="C34" s="26"/>
      <c r="F34" s="54"/>
    </row>
    <row r="35" spans="2:6" s="4" customFormat="1" ht="15" customHeight="1">
      <c r="B35" s="26"/>
      <c r="C35" s="26"/>
      <c r="D35" s="26"/>
      <c r="F35" s="54"/>
    </row>
    <row r="36" spans="2:6" s="4" customFormat="1" ht="15" customHeight="1">
      <c r="B36" s="26"/>
      <c r="C36" s="26"/>
      <c r="D36" s="26"/>
    </row>
    <row r="37" spans="2:6" s="4" customFormat="1" ht="15" customHeight="1">
      <c r="B37" s="26"/>
      <c r="C37" s="26"/>
      <c r="D37" s="26"/>
    </row>
    <row r="38" spans="2:6" s="4" customFormat="1" ht="15" customHeight="1">
      <c r="B38" s="26"/>
      <c r="C38" s="26"/>
      <c r="D38" s="26"/>
    </row>
    <row r="39" spans="2:6" s="4" customFormat="1" ht="15" customHeight="1">
      <c r="B39" s="26"/>
      <c r="C39" s="26"/>
      <c r="D39" s="26"/>
    </row>
    <row r="40" spans="2:6" s="4" customFormat="1" ht="15" customHeight="1">
      <c r="B40" s="26"/>
      <c r="C40" s="26"/>
      <c r="D40" s="26"/>
    </row>
    <row r="41" spans="2:6" s="4" customFormat="1" ht="15" customHeight="1">
      <c r="B41" s="26"/>
      <c r="C41" s="26"/>
      <c r="D41" s="26"/>
    </row>
    <row r="42" spans="2:6" s="4" customFormat="1" ht="15" customHeight="1">
      <c r="B42" s="26"/>
      <c r="C42" s="26"/>
      <c r="D42" s="26"/>
    </row>
    <row r="43" spans="2:6" s="4" customFormat="1" ht="15" customHeight="1">
      <c r="B43" s="26"/>
      <c r="C43" s="26"/>
      <c r="D43" s="26"/>
    </row>
    <row r="44" spans="2:6" s="4" customFormat="1" ht="15" customHeight="1">
      <c r="B44" s="26"/>
      <c r="C44" s="26"/>
      <c r="D44" s="26"/>
    </row>
    <row r="45" spans="2:6" s="4" customFormat="1" ht="15" customHeight="1">
      <c r="B45" s="26"/>
      <c r="C45" s="26"/>
      <c r="D45" s="26"/>
    </row>
    <row r="46" spans="2:6" s="4" customFormat="1" ht="15" customHeight="1">
      <c r="B46" s="26"/>
      <c r="C46" s="26"/>
      <c r="D46" s="26"/>
    </row>
    <row r="47" spans="2:6" s="4" customFormat="1" ht="15" customHeight="1">
      <c r="B47" s="26"/>
      <c r="C47" s="26"/>
      <c r="D47" s="26"/>
    </row>
    <row r="48" spans="2:6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  <row r="129" spans="2:4" s="4" customFormat="1" ht="15" customHeight="1">
      <c r="B129" s="26"/>
      <c r="C129" s="26"/>
      <c r="D129" s="26"/>
    </row>
  </sheetData>
  <mergeCells count="5">
    <mergeCell ref="A3:D3"/>
    <mergeCell ref="A1:D1"/>
    <mergeCell ref="A5:D5"/>
    <mergeCell ref="A8:D8"/>
    <mergeCell ref="A20:D20"/>
  </mergeCells>
  <pageMargins left="2.2200000000000002" right="0.75" top="0.82677165354330717" bottom="0.31496062992125984" header="0" footer="0.15748031496062992"/>
  <pageSetup scale="77" orientation="landscape" r:id="rId1"/>
  <headerFooter alignWithMargins="0">
    <oddHeader>&amp;L&amp;G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16E4F-5333-42B0-8AE6-9592B0A6D533}">
  <sheetPr codeName="Sheet5"/>
  <dimension ref="A1:Q32"/>
  <sheetViews>
    <sheetView zoomScaleNormal="100" workbookViewId="0">
      <selection activeCell="M25" sqref="M25"/>
    </sheetView>
  </sheetViews>
  <sheetFormatPr defaultRowHeight="12.75"/>
  <cols>
    <col min="1" max="1" width="9.6640625" style="61" customWidth="1"/>
    <col min="2" max="2" width="11.83203125" style="61" customWidth="1"/>
    <col min="3" max="3" width="6.6640625" style="61" customWidth="1"/>
    <col min="4" max="4" width="77.5" style="61" customWidth="1"/>
    <col min="5" max="5" width="67.6640625" style="61" hidden="1" customWidth="1"/>
    <col min="6" max="6" width="81.33203125" style="100" hidden="1" customWidth="1"/>
    <col min="7" max="7" width="16.5" style="61" customWidth="1"/>
    <col min="8" max="8" width="17.5" style="61" customWidth="1"/>
    <col min="9" max="9" width="17" style="61" customWidth="1"/>
    <col min="10" max="11" width="18" style="61" bestFit="1" customWidth="1"/>
    <col min="12" max="12" width="13.6640625" style="61" bestFit="1" customWidth="1"/>
    <col min="13" max="13" width="18" style="61" bestFit="1" customWidth="1"/>
    <col min="14" max="14" width="11" style="61" bestFit="1" customWidth="1"/>
    <col min="15" max="15" width="18" style="61" bestFit="1" customWidth="1"/>
    <col min="16" max="16" width="11" style="61" bestFit="1" customWidth="1"/>
    <col min="17" max="16384" width="9.33203125" style="61"/>
  </cols>
  <sheetData>
    <row r="1" spans="1:17" ht="20.25" customHeight="1">
      <c r="A1" s="60" t="s">
        <v>29</v>
      </c>
      <c r="B1" s="60"/>
      <c r="C1" s="60"/>
      <c r="D1" s="60"/>
      <c r="E1" s="60"/>
      <c r="F1" s="60"/>
      <c r="G1" s="60"/>
      <c r="H1" s="60"/>
      <c r="I1" s="60"/>
    </row>
    <row r="2" spans="1:17" ht="16.5">
      <c r="A2" s="62"/>
      <c r="F2" s="61"/>
    </row>
    <row r="3" spans="1:17" ht="15.75">
      <c r="A3" s="63" t="s">
        <v>30</v>
      </c>
      <c r="B3" s="63"/>
      <c r="C3" s="63"/>
      <c r="D3" s="63"/>
      <c r="E3" s="63"/>
      <c r="F3" s="63"/>
      <c r="G3" s="63"/>
      <c r="H3" s="63"/>
      <c r="I3" s="63"/>
    </row>
    <row r="4" spans="1:17" ht="15.75">
      <c r="A4" s="64"/>
      <c r="F4" s="61"/>
      <c r="G4" s="65"/>
      <c r="H4" s="65"/>
      <c r="I4" s="65"/>
    </row>
    <row r="5" spans="1:17">
      <c r="F5" s="61"/>
      <c r="G5" s="66"/>
      <c r="H5" s="66"/>
      <c r="I5" s="66"/>
    </row>
    <row r="6" spans="1:17" s="69" customFormat="1" ht="28.5">
      <c r="A6" s="67" t="s">
        <v>31</v>
      </c>
      <c r="B6" s="67" t="s">
        <v>32</v>
      </c>
      <c r="C6" s="67" t="s">
        <v>33</v>
      </c>
      <c r="D6" s="67" t="s">
        <v>34</v>
      </c>
      <c r="E6" s="68"/>
      <c r="F6" s="68"/>
      <c r="G6" s="68" t="str">
        <f>CONCATENATE("Plan za ",RIGHT(G9,5))</f>
        <v>Plan za 2025.</v>
      </c>
      <c r="H6" s="68" t="str">
        <f>CONCATENATE("Projekcija za ",RIGHT(H9,5))</f>
        <v>Projekcija za 2026.</v>
      </c>
      <c r="I6" s="68" t="str">
        <f>CONCATENATE("Projekcija za ",RIGHT(I9,5))</f>
        <v>Projekcija za 2027.</v>
      </c>
    </row>
    <row r="7" spans="1:17" s="73" customFormat="1" ht="11.25">
      <c r="A7" s="70">
        <v>1</v>
      </c>
      <c r="B7" s="70">
        <v>2</v>
      </c>
      <c r="C7" s="70">
        <v>3</v>
      </c>
      <c r="D7" s="70">
        <v>4</v>
      </c>
      <c r="E7" s="71"/>
      <c r="F7" s="71"/>
      <c r="G7" s="72">
        <v>5</v>
      </c>
      <c r="H7" s="72">
        <v>6</v>
      </c>
      <c r="I7" s="72">
        <v>7</v>
      </c>
    </row>
    <row r="8" spans="1:17" s="73" customFormat="1">
      <c r="A8" s="74"/>
      <c r="B8" s="74"/>
      <c r="C8" s="74"/>
      <c r="D8" s="75" t="s">
        <v>4</v>
      </c>
      <c r="E8" s="76"/>
      <c r="F8" s="76"/>
      <c r="G8" s="77">
        <f>IF(ISBLANK([2]List2!B3),"",[2]List2!B3)</f>
        <v>26223252</v>
      </c>
      <c r="H8" s="77">
        <f>IF(ISBLANK([2]List2!C3),"",[2]List2!C3)</f>
        <v>40227063</v>
      </c>
      <c r="I8" s="77">
        <f>IF(ISBLANK([2]List2!D3),"",[2]List2!D3)</f>
        <v>29598649</v>
      </c>
    </row>
    <row r="9" spans="1:17" ht="38.25" hidden="1" customHeight="1">
      <c r="A9" s="78" t="str">
        <f>IF(ISNUMBER(SEARCH("XXX", E9)),LEFT(E9, LEN(E9)-3),"")</f>
        <v/>
      </c>
      <c r="B9" s="79" t="str">
        <f>IF(ISNUMBER(SEARCH("YYY", E9)),LEFT(E9, LEN(E9)-3),"")</f>
        <v/>
      </c>
      <c r="C9" s="79" t="str">
        <f>IF(ISNUMBER(VALUE(E9)),E9,"")</f>
        <v/>
      </c>
      <c r="D9" s="79" t="str">
        <f>IF(ISNUMBER(SEARCH("XXX", E9)),VLOOKUP(CONCATENATE("DRRH/",LEFT(E9, LEN(E9)-3)),[2]List1!A$2:B$100,2,FALSE),IF(ISNUMBER(SEARCH("YYY", E9)),VLOOKUP(CONCATENATE("DRRH/",LEFT(E9, LEN(E9)-3)),[2]List1!C$2:D$100,2,FALSE),F9))</f>
        <v/>
      </c>
      <c r="E9" s="80" t="s">
        <v>14</v>
      </c>
      <c r="F9" s="80" t="s">
        <v>14</v>
      </c>
      <c r="G9" s="81" t="s">
        <v>35</v>
      </c>
      <c r="H9" s="81" t="s">
        <v>36</v>
      </c>
      <c r="I9" s="81" t="s">
        <v>37</v>
      </c>
      <c r="J9" s="76"/>
      <c r="K9" s="76"/>
      <c r="L9" s="76"/>
      <c r="M9" s="76"/>
      <c r="N9" s="76"/>
    </row>
    <row r="10" spans="1:17" ht="12.75" hidden="1" customHeight="1">
      <c r="A10" s="82" t="str">
        <f>IF(LEN(TRIM(E10)) = 1, TRIM(E10), "" )</f>
        <v/>
      </c>
      <c r="B10" s="83" t="str">
        <f>IF(LEN(TRIM(E10)) = 2, TRIM(E10), "" )</f>
        <v/>
      </c>
      <c r="C10" s="83" t="str">
        <f>IF(LEN(TRIM(E10)) = 3, TRIM(E10), "" )</f>
        <v/>
      </c>
      <c r="D10" s="83" t="str">
        <f>IF(LEN(TRIM(E10)) = 4, TRIM(E10), "" )</f>
        <v/>
      </c>
      <c r="E10" s="80" t="s">
        <v>38</v>
      </c>
      <c r="F10" s="80" t="s">
        <v>14</v>
      </c>
      <c r="G10" s="84" t="s">
        <v>17</v>
      </c>
      <c r="H10" s="84" t="s">
        <v>17</v>
      </c>
      <c r="I10" s="84" t="s">
        <v>17</v>
      </c>
      <c r="J10" s="85"/>
      <c r="K10" s="85"/>
      <c r="L10" s="76"/>
      <c r="M10" s="76"/>
      <c r="N10" s="76"/>
    </row>
    <row r="11" spans="1:17">
      <c r="A11" s="86" t="str">
        <f t="shared" ref="A11:A22" si="0">IF(ISNUMBER(SEARCH("XXX", E11)),LEFT(E11, LEN(E11)-3),"")</f>
        <v>6</v>
      </c>
      <c r="B11" s="87" t="str">
        <f t="shared" ref="B11:B22" si="1">IF(ISNUMBER(SEARCH("YYY", E11)),LEFT(E11, LEN(E11)-3),"")</f>
        <v/>
      </c>
      <c r="C11" s="87" t="str">
        <f t="shared" ref="C11:C22" si="2">IF(ISNUMBER(VALUE(E11)),E11,"")</f>
        <v/>
      </c>
      <c r="D11" s="87" t="str">
        <f>IF(ISNUMBER(SEARCH("XXX", E11)),VLOOKUP(CONCATENATE("DRRH/",LEFT(E11, LEN(E11)-3)),[2]List1!A$2:B$100,2,FALSE),IF(ISNUMBER(SEARCH("YYY", E11)),VLOOKUP(CONCATENATE("DRRH/",LEFT(E11, LEN(E11)-3)),[2]List1!C$2:D$100,2,FALSE),F11))</f>
        <v>Prihodi poslovanja</v>
      </c>
      <c r="E11" s="88" t="s">
        <v>39</v>
      </c>
      <c r="F11" s="88" t="s">
        <v>14</v>
      </c>
      <c r="G11" s="89">
        <v>26223252</v>
      </c>
      <c r="H11" s="89">
        <v>40227063</v>
      </c>
      <c r="I11" s="89">
        <v>29598649</v>
      </c>
      <c r="J11" s="90"/>
      <c r="K11" s="90"/>
      <c r="L11" s="76"/>
      <c r="M11" s="76"/>
      <c r="N11" s="76"/>
    </row>
    <row r="12" spans="1:17">
      <c r="A12" s="86" t="str">
        <f t="shared" si="0"/>
        <v/>
      </c>
      <c r="B12" s="87" t="str">
        <f t="shared" si="1"/>
        <v>63</v>
      </c>
      <c r="C12" s="87" t="str">
        <f t="shared" si="2"/>
        <v/>
      </c>
      <c r="D12" s="87" t="str">
        <f>IF(ISNUMBER(SEARCH("XXX", E12)),VLOOKUP(CONCATENATE("DRRH/",LEFT(E12, LEN(E12)-3)),[2]List1!A$2:B$100,2,FALSE),IF(ISNUMBER(SEARCH("YYY", E12)),VLOOKUP(CONCATENATE("DRRH/",LEFT(E12, LEN(E12)-3)),[2]List1!C$2:D$100,2,FALSE),F12))</f>
        <v>Pomoći iz inozemstva (darovnice) i od subjekata unutar općeg proračuna</v>
      </c>
      <c r="E12" s="91" t="s">
        <v>40</v>
      </c>
      <c r="F12" s="91" t="s">
        <v>14</v>
      </c>
      <c r="G12" s="89">
        <v>257418</v>
      </c>
      <c r="H12" s="89">
        <v>347073</v>
      </c>
      <c r="I12" s="89">
        <v>398180</v>
      </c>
      <c r="J12" s="90"/>
      <c r="K12" s="90"/>
      <c r="L12" s="90"/>
      <c r="M12" s="90"/>
      <c r="N12" s="90"/>
      <c r="O12" s="92"/>
      <c r="P12" s="92"/>
      <c r="Q12" s="92"/>
    </row>
    <row r="13" spans="1:17">
      <c r="A13" s="93" t="str">
        <f t="shared" si="0"/>
        <v/>
      </c>
      <c r="B13" s="94" t="str">
        <f t="shared" si="1"/>
        <v/>
      </c>
      <c r="C13" s="94" t="str">
        <f t="shared" si="2"/>
        <v>51</v>
      </c>
      <c r="D13" s="94" t="str">
        <f>IF(ISNUMBER(SEARCH("XXX", E13)),VLOOKUP(CONCATENATE("DRRH/",LEFT(E13, LEN(E13)-3)),[2]List1!A$2:B$100,2,FALSE),IF(ISNUMBER(SEARCH("YYY", E13)),VLOOKUP(CONCATENATE("DRRH/",LEFT(E13, LEN(E13)-3)),[2]List1!C$2:D$100,2,FALSE),F13))</f>
        <v>Pomoći EU</v>
      </c>
      <c r="E13" s="95" t="s">
        <v>41</v>
      </c>
      <c r="F13" s="96" t="s">
        <v>42</v>
      </c>
      <c r="G13" s="97">
        <v>257418</v>
      </c>
      <c r="H13" s="97">
        <v>347073</v>
      </c>
      <c r="I13" s="97">
        <v>398180</v>
      </c>
      <c r="J13" s="85"/>
      <c r="K13" s="85"/>
      <c r="L13" s="90"/>
      <c r="M13" s="90"/>
      <c r="N13" s="90"/>
      <c r="O13" s="92"/>
      <c r="P13" s="92"/>
      <c r="Q13" s="92"/>
    </row>
    <row r="14" spans="1:17" ht="25.5">
      <c r="A14" s="86" t="str">
        <f t="shared" si="0"/>
        <v/>
      </c>
      <c r="B14" s="87" t="str">
        <f t="shared" si="1"/>
        <v>65</v>
      </c>
      <c r="C14" s="87" t="str">
        <f t="shared" si="2"/>
        <v/>
      </c>
      <c r="D14" s="87" t="str">
        <f>IF(ISNUMBER(SEARCH("XXX", E14)),VLOOKUP(CONCATENATE("DRRH/",LEFT(E14, LEN(E14)-3)),[2]List1!A$2:B$100,2,FALSE),IF(ISNUMBER(SEARCH("YYY", E14)),VLOOKUP(CONCATENATE("DRRH/",LEFT(E14, LEN(E14)-3)),[2]List1!C$2:D$100,2,FALSE),F14))</f>
        <v>Prihodi od upravnih i administrativnih pristojbi, pristojbi po posebnim propisima i naknada</v>
      </c>
      <c r="E14" s="91" t="s">
        <v>43</v>
      </c>
      <c r="F14" s="91" t="s">
        <v>14</v>
      </c>
      <c r="G14" s="89">
        <v>55000</v>
      </c>
      <c r="H14" s="89">
        <v>55000</v>
      </c>
      <c r="I14" s="89">
        <v>55000</v>
      </c>
      <c r="J14" s="90"/>
      <c r="K14" s="90"/>
      <c r="L14" s="90"/>
      <c r="M14" s="90"/>
      <c r="N14" s="90"/>
      <c r="O14" s="92"/>
      <c r="P14" s="92"/>
      <c r="Q14" s="92"/>
    </row>
    <row r="15" spans="1:17" s="98" customFormat="1">
      <c r="A15" s="93" t="str">
        <f t="shared" si="0"/>
        <v/>
      </c>
      <c r="B15" s="94" t="str">
        <f t="shared" si="1"/>
        <v/>
      </c>
      <c r="C15" s="94" t="str">
        <f t="shared" si="2"/>
        <v>43</v>
      </c>
      <c r="D15" s="94" t="str">
        <f>IF(ISNUMBER(SEARCH("XXX", E15)),VLOOKUP(CONCATENATE("DRRH/",LEFT(E15, LEN(E15)-3)),[2]List1!A$2:B$100,2,FALSE),IF(ISNUMBER(SEARCH("YYY", E15)),VLOOKUP(CONCATENATE("DRRH/",LEFT(E15, LEN(E15)-3)),[2]List1!C$2:D$100,2,FALSE),F15))</f>
        <v>Ostali prihodi za posebne namjene</v>
      </c>
      <c r="E15" s="95" t="s">
        <v>44</v>
      </c>
      <c r="F15" s="96" t="s">
        <v>45</v>
      </c>
      <c r="G15" s="97">
        <v>55000</v>
      </c>
      <c r="H15" s="97">
        <v>55000</v>
      </c>
      <c r="I15" s="97">
        <v>55000</v>
      </c>
      <c r="J15" s="85"/>
      <c r="K15" s="85"/>
      <c r="L15" s="90"/>
      <c r="M15" s="90"/>
      <c r="N15" s="90"/>
      <c r="O15" s="92"/>
      <c r="P15" s="92"/>
      <c r="Q15" s="92"/>
    </row>
    <row r="16" spans="1:17">
      <c r="A16" s="86" t="str">
        <f t="shared" si="0"/>
        <v/>
      </c>
      <c r="B16" s="87" t="str">
        <f t="shared" si="1"/>
        <v>66</v>
      </c>
      <c r="C16" s="87" t="str">
        <f t="shared" si="2"/>
        <v/>
      </c>
      <c r="D16" s="87" t="str">
        <f>IF(ISNUMBER(SEARCH("XXX", E16)),VLOOKUP(CONCATENATE("DRRH/",LEFT(E16, LEN(E16)-3)),[2]List1!A$2:B$100,2,FALSE),IF(ISNUMBER(SEARCH("YYY", E16)),VLOOKUP(CONCATENATE("DRRH/",LEFT(E16, LEN(E16)-3)),[2]List1!C$2:D$100,2,FALSE),F16))</f>
        <v>Prihodi od prodaje proizvoda i robe te pruženih usluga i prihodi od donacija</v>
      </c>
      <c r="E16" s="91" t="s">
        <v>46</v>
      </c>
      <c r="F16" s="91" t="s">
        <v>14</v>
      </c>
      <c r="G16" s="89">
        <v>156110</v>
      </c>
      <c r="H16" s="89">
        <v>250100</v>
      </c>
      <c r="I16" s="89">
        <v>36800</v>
      </c>
      <c r="J16" s="90"/>
      <c r="K16" s="90"/>
      <c r="L16" s="90"/>
      <c r="M16" s="90"/>
      <c r="N16" s="90"/>
      <c r="O16" s="92"/>
      <c r="P16" s="92"/>
      <c r="Q16" s="92"/>
    </row>
    <row r="17" spans="1:17">
      <c r="A17" s="93" t="str">
        <f t="shared" si="0"/>
        <v/>
      </c>
      <c r="B17" s="94" t="str">
        <f t="shared" si="1"/>
        <v/>
      </c>
      <c r="C17" s="94" t="str">
        <f t="shared" si="2"/>
        <v>31</v>
      </c>
      <c r="D17" s="94" t="str">
        <f>IF(ISNUMBER(SEARCH("XXX", E17)),VLOOKUP(CONCATENATE("DRRH/",LEFT(E17, LEN(E17)-3)),[2]List1!A$2:B$100,2,FALSE),IF(ISNUMBER(SEARCH("YYY", E17)),VLOOKUP(CONCATENATE("DRRH/",LEFT(E17, LEN(E17)-3)),[2]List1!C$2:D$100,2,FALSE),F17))</f>
        <v>Vlastiti prihodi</v>
      </c>
      <c r="E17" s="95" t="s">
        <v>47</v>
      </c>
      <c r="F17" s="96" t="s">
        <v>48</v>
      </c>
      <c r="G17" s="97">
        <v>156110</v>
      </c>
      <c r="H17" s="97">
        <v>250100</v>
      </c>
      <c r="I17" s="97">
        <v>36800</v>
      </c>
      <c r="J17" s="85"/>
      <c r="K17" s="85"/>
      <c r="L17" s="90"/>
      <c r="M17" s="90"/>
      <c r="N17" s="90"/>
      <c r="O17" s="92"/>
      <c r="P17" s="92"/>
      <c r="Q17" s="92"/>
    </row>
    <row r="18" spans="1:17">
      <c r="A18" s="86" t="str">
        <f t="shared" si="0"/>
        <v/>
      </c>
      <c r="B18" s="87" t="str">
        <f t="shared" si="1"/>
        <v>67</v>
      </c>
      <c r="C18" s="87" t="str">
        <f t="shared" si="2"/>
        <v/>
      </c>
      <c r="D18" s="87" t="str">
        <f>IF(ISNUMBER(SEARCH("XXX", E18)),VLOOKUP(CONCATENATE("DRRH/",LEFT(E18, LEN(E18)-3)),[2]List1!A$2:B$100,2,FALSE),IF(ISNUMBER(SEARCH("YYY", E18)),VLOOKUP(CONCATENATE("DRRH/",LEFT(E18, LEN(E18)-3)),[2]List1!C$2:D$100,2,FALSE),F18))</f>
        <v>Prihodi iz proračuna</v>
      </c>
      <c r="E18" s="91" t="s">
        <v>49</v>
      </c>
      <c r="F18" s="91" t="s">
        <v>14</v>
      </c>
      <c r="G18" s="89">
        <v>25754724</v>
      </c>
      <c r="H18" s="89">
        <v>39574890</v>
      </c>
      <c r="I18" s="89">
        <v>29108669</v>
      </c>
      <c r="J18" s="92"/>
      <c r="K18" s="92"/>
    </row>
    <row r="19" spans="1:17">
      <c r="A19" s="82" t="str">
        <f t="shared" si="0"/>
        <v/>
      </c>
      <c r="B19" s="83" t="str">
        <f t="shared" si="1"/>
        <v/>
      </c>
      <c r="C19" s="83" t="str">
        <f t="shared" si="2"/>
        <v>11</v>
      </c>
      <c r="D19" s="83" t="str">
        <f>IF(ISNUMBER(SEARCH("XXX", E19)),VLOOKUP(CONCATENATE("DRRH/",LEFT(E19, LEN(E19)-3)),[2]List1!A$2:B$100,2,FALSE),IF(ISNUMBER(SEARCH("YYY", E19)),VLOOKUP(CONCATENATE("DRRH/",LEFT(E19, LEN(E19)-3)),[2]List1!C$2:D$100,2,FALSE),F19))</f>
        <v>Opći prihodi i primici</v>
      </c>
      <c r="E19" s="95" t="s">
        <v>50</v>
      </c>
      <c r="F19" s="96" t="s">
        <v>51</v>
      </c>
      <c r="G19" s="97">
        <v>24810778</v>
      </c>
      <c r="H19" s="97">
        <v>38269249</v>
      </c>
      <c r="I19" s="97">
        <v>27730535</v>
      </c>
      <c r="J19" s="99"/>
      <c r="K19" s="99"/>
    </row>
    <row r="20" spans="1:17">
      <c r="A20" s="82" t="str">
        <f t="shared" si="0"/>
        <v/>
      </c>
      <c r="B20" s="83" t="str">
        <f t="shared" si="1"/>
        <v/>
      </c>
      <c r="C20" s="83" t="str">
        <f t="shared" si="2"/>
        <v>12</v>
      </c>
      <c r="D20" s="83" t="str">
        <f>IF(ISNUMBER(SEARCH("XXX", E20)),VLOOKUP(CONCATENATE("DRRH/",LEFT(E20, LEN(E20)-3)),[2]List1!A$2:B$100,2,FALSE),IF(ISNUMBER(SEARCH("YYY", E20)),VLOOKUP(CONCATENATE("DRRH/",LEFT(E20, LEN(E20)-3)),[2]List1!C$2:D$100,2,FALSE),F20))</f>
        <v>Sredstva učešća za pomoći</v>
      </c>
      <c r="E20" s="95" t="s">
        <v>52</v>
      </c>
      <c r="F20" s="96" t="s">
        <v>53</v>
      </c>
      <c r="G20" s="97">
        <v>244526</v>
      </c>
      <c r="H20" s="97">
        <v>340992</v>
      </c>
      <c r="I20" s="97">
        <v>341041</v>
      </c>
      <c r="J20" s="99"/>
      <c r="K20" s="99"/>
    </row>
    <row r="21" spans="1:17">
      <c r="A21" s="82" t="str">
        <f t="shared" si="0"/>
        <v/>
      </c>
      <c r="B21" s="83" t="str">
        <f t="shared" si="1"/>
        <v/>
      </c>
      <c r="C21" s="83" t="str">
        <f t="shared" si="2"/>
        <v>55</v>
      </c>
      <c r="D21" s="83" t="str">
        <f>IF(ISNUMBER(SEARCH("XXX", E21)),VLOOKUP(CONCATENATE("DRRH/",LEFT(E21, LEN(E21)-3)),[2]List1!A$2:B$100,2,FALSE),IF(ISNUMBER(SEARCH("YYY", E21)),VLOOKUP(CONCATENATE("DRRH/",LEFT(E21, LEN(E21)-3)),[2]List1!C$2:D$100,2,FALSE),F21))</f>
        <v>Refundacije iz pomoći EU</v>
      </c>
      <c r="E21" s="95" t="s">
        <v>54</v>
      </c>
      <c r="F21" s="96" t="s">
        <v>55</v>
      </c>
      <c r="G21" s="97">
        <v>513270</v>
      </c>
      <c r="H21" s="97">
        <v>604249</v>
      </c>
      <c r="I21" s="97">
        <v>676693</v>
      </c>
      <c r="J21" s="99"/>
      <c r="K21" s="99"/>
    </row>
    <row r="22" spans="1:17">
      <c r="A22" s="82" t="str">
        <f t="shared" si="0"/>
        <v/>
      </c>
      <c r="B22" s="83" t="str">
        <f t="shared" si="1"/>
        <v/>
      </c>
      <c r="C22" s="83" t="str">
        <f t="shared" si="2"/>
        <v>56</v>
      </c>
      <c r="D22" s="83" t="str">
        <f>IF(ISNUMBER(SEARCH("XXX", E22)),VLOOKUP(CONCATENATE("DRRH/",LEFT(E22, LEN(E22)-3)),[2]List1!A$2:B$100,2,FALSE),IF(ISNUMBER(SEARCH("YYY", E22)),VLOOKUP(CONCATENATE("DRRH/",LEFT(E22, LEN(E22)-3)),[2]List1!C$2:D$100,2,FALSE),F22))</f>
        <v>Fondovi EU</v>
      </c>
      <c r="E22" s="95" t="s">
        <v>56</v>
      </c>
      <c r="F22" s="96" t="s">
        <v>57</v>
      </c>
      <c r="G22" s="97">
        <v>186150</v>
      </c>
      <c r="H22" s="97">
        <v>360400</v>
      </c>
      <c r="I22" s="97">
        <v>360400</v>
      </c>
      <c r="J22" s="99"/>
      <c r="K22" s="99"/>
    </row>
    <row r="30" spans="1:17" ht="15.75">
      <c r="H30" s="101"/>
    </row>
    <row r="31" spans="1:17" ht="15.75">
      <c r="H31" s="101"/>
    </row>
    <row r="32" spans="1:17" ht="15.75">
      <c r="H32" s="101"/>
    </row>
  </sheetData>
  <mergeCells count="2">
    <mergeCell ref="A1:I1"/>
    <mergeCell ref="A3:I3"/>
  </mergeCells>
  <pageMargins left="0.56000000000000005" right="0.63" top="1.44" bottom="0.43307086614173229" header="0.19685039370078741" footer="0.23622047244094491"/>
  <pageSetup paperSize="9" fitToHeight="0" orientation="landscape" r:id="rId1"/>
  <headerFooter alignWithMargins="0">
    <oddHeader>&amp;L&amp;G</oddHeader>
    <oddFooter>&amp;LVrijeme  izvođenja upita: &amp;D. &amp;T&amp;R&amp;P/&amp;N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A58B-957C-4D87-87BE-6B47C118489E}">
  <sheetPr codeName="Sheet6"/>
  <dimension ref="A1:S48"/>
  <sheetViews>
    <sheetView topLeftCell="A17" zoomScaleNormal="100" workbookViewId="0">
      <selection activeCell="L50" sqref="L50"/>
    </sheetView>
  </sheetViews>
  <sheetFormatPr defaultRowHeight="12.75"/>
  <cols>
    <col min="1" max="1" width="11.1640625" style="61" customWidth="1"/>
    <col min="2" max="2" width="14" style="61" bestFit="1" customWidth="1"/>
    <col min="3" max="3" width="6.6640625" style="61" customWidth="1"/>
    <col min="4" max="4" width="84" style="61" customWidth="1"/>
    <col min="5" max="5" width="19.83203125" style="61" hidden="1" customWidth="1"/>
    <col min="6" max="6" width="23.5" style="100" hidden="1" customWidth="1"/>
    <col min="7" max="7" width="23.5" style="61" hidden="1" customWidth="1"/>
    <col min="8" max="8" width="24.1640625" style="61" hidden="1" customWidth="1"/>
    <col min="9" max="9" width="12.5" style="61" hidden="1" customWidth="1"/>
    <col min="10" max="10" width="22.1640625" style="61" hidden="1" customWidth="1"/>
    <col min="11" max="11" width="20.1640625" style="121" customWidth="1"/>
    <col min="12" max="12" width="18.5" style="121" customWidth="1"/>
    <col min="13" max="13" width="19.1640625" style="121" bestFit="1" customWidth="1"/>
    <col min="14" max="15" width="18" style="61" bestFit="1" customWidth="1"/>
    <col min="16" max="16" width="13.6640625" style="61" bestFit="1" customWidth="1"/>
    <col min="17" max="17" width="18" style="61" bestFit="1" customWidth="1"/>
    <col min="18" max="18" width="11" style="61" bestFit="1" customWidth="1"/>
    <col min="19" max="19" width="18" style="61" bestFit="1" customWidth="1"/>
    <col min="20" max="20" width="11" style="61" bestFit="1" customWidth="1"/>
    <col min="21" max="16384" width="9.33203125" style="61"/>
  </cols>
  <sheetData>
    <row r="1" spans="1:19" ht="20.25" customHeight="1">
      <c r="A1" s="63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9">
      <c r="F2" s="61"/>
      <c r="G2" s="66"/>
      <c r="H2" s="66"/>
      <c r="I2" s="66"/>
      <c r="J2" s="66"/>
      <c r="K2" s="103"/>
      <c r="L2" s="103"/>
      <c r="M2" s="103"/>
    </row>
    <row r="3" spans="1:19" s="69" customFormat="1" ht="25.5">
      <c r="A3" s="104" t="s">
        <v>31</v>
      </c>
      <c r="B3" s="104" t="s">
        <v>32</v>
      </c>
      <c r="C3" s="104" t="s">
        <v>33</v>
      </c>
      <c r="D3" s="104" t="s">
        <v>59</v>
      </c>
      <c r="E3" s="105"/>
      <c r="F3" s="105" t="s">
        <v>34</v>
      </c>
      <c r="G3" s="105"/>
      <c r="H3" s="105"/>
      <c r="I3" s="105"/>
      <c r="J3" s="105"/>
      <c r="K3" s="105" t="str">
        <f>K6</f>
        <v>Plan za 2025.</v>
      </c>
      <c r="L3" s="106" t="str">
        <f>L6</f>
        <v>Projekcija za 2026.</v>
      </c>
      <c r="M3" s="106" t="str">
        <f>M6</f>
        <v>Projekcija za 2027.</v>
      </c>
    </row>
    <row r="4" spans="1:19" s="73" customFormat="1" ht="11.25">
      <c r="A4" s="70">
        <v>1</v>
      </c>
      <c r="B4" s="70">
        <v>2</v>
      </c>
      <c r="C4" s="70">
        <v>3</v>
      </c>
      <c r="D4" s="70">
        <v>4</v>
      </c>
      <c r="E4" s="71"/>
      <c r="F4" s="71"/>
      <c r="G4" s="71"/>
      <c r="H4" s="71"/>
      <c r="I4" s="71"/>
      <c r="J4" s="71"/>
      <c r="K4" s="107">
        <v>5</v>
      </c>
      <c r="L4" s="107">
        <v>6</v>
      </c>
      <c r="M4" s="107">
        <v>7</v>
      </c>
    </row>
    <row r="5" spans="1:19" s="73" customFormat="1">
      <c r="A5" s="74"/>
      <c r="B5" s="74"/>
      <c r="C5" s="74"/>
      <c r="D5" s="108" t="s">
        <v>6</v>
      </c>
      <c r="K5" s="77">
        <f>IF(ISBLANK(K8),"",K8)</f>
        <v>26270206</v>
      </c>
      <c r="L5" s="77">
        <f>IF(ISBLANK(L8),"",L8)</f>
        <v>40328100</v>
      </c>
      <c r="M5" s="77">
        <f>IF(ISBLANK(M8),"",M8)</f>
        <v>29652732</v>
      </c>
    </row>
    <row r="6" spans="1:19" hidden="1">
      <c r="A6" s="109" t="str">
        <f>IF(ISNUMBER(VALUE(E6)),E6,"")</f>
        <v/>
      </c>
      <c r="B6" s="108" t="str">
        <f>IF(ISNUMBER(VALUE(G6)),G6,"")</f>
        <v/>
      </c>
      <c r="C6" s="108" t="str">
        <f>IF(ISNUMBER(VALUE(I6)),I6,"")</f>
        <v/>
      </c>
      <c r="D6" s="108" t="str">
        <f>CONCATENATE(F6,"    ",H6,"    ",J6)</f>
        <v xml:space="preserve">        </v>
      </c>
      <c r="E6" s="110" t="s">
        <v>14</v>
      </c>
      <c r="F6" s="110" t="s">
        <v>14</v>
      </c>
      <c r="G6" s="110" t="s">
        <v>14</v>
      </c>
      <c r="H6" s="110" t="s">
        <v>14</v>
      </c>
      <c r="I6" s="110" t="s">
        <v>14</v>
      </c>
      <c r="J6" s="110" t="s">
        <v>14</v>
      </c>
      <c r="K6" s="111" t="s">
        <v>60</v>
      </c>
      <c r="L6" s="111" t="s">
        <v>61</v>
      </c>
      <c r="M6" s="111" t="s">
        <v>62</v>
      </c>
      <c r="N6" s="76"/>
      <c r="O6" s="76"/>
    </row>
    <row r="7" spans="1:19" hidden="1">
      <c r="E7" s="110" t="s">
        <v>63</v>
      </c>
      <c r="F7" s="110" t="s">
        <v>14</v>
      </c>
      <c r="G7" s="110" t="s">
        <v>64</v>
      </c>
      <c r="H7" s="110" t="s">
        <v>14</v>
      </c>
      <c r="I7" s="110" t="s">
        <v>65</v>
      </c>
      <c r="J7" s="110" t="s">
        <v>14</v>
      </c>
      <c r="K7" s="112" t="s">
        <v>17</v>
      </c>
      <c r="L7" s="112" t="s">
        <v>17</v>
      </c>
      <c r="M7" s="112" t="s">
        <v>17</v>
      </c>
      <c r="N7" s="76"/>
      <c r="O7" s="76"/>
    </row>
    <row r="8" spans="1:19" hidden="1">
      <c r="A8" s="113"/>
      <c r="B8" s="113"/>
      <c r="C8" s="113"/>
      <c r="D8" s="113"/>
      <c r="E8" s="114" t="s">
        <v>66</v>
      </c>
      <c r="F8" s="114" t="s">
        <v>14</v>
      </c>
      <c r="G8" s="114" t="s">
        <v>14</v>
      </c>
      <c r="H8" s="114" t="s">
        <v>14</v>
      </c>
      <c r="I8" s="114" t="s">
        <v>14</v>
      </c>
      <c r="J8" s="114" t="s">
        <v>14</v>
      </c>
      <c r="K8" s="115">
        <v>26270206</v>
      </c>
      <c r="L8" s="115">
        <v>40328100</v>
      </c>
      <c r="M8" s="115">
        <v>29652732</v>
      </c>
      <c r="N8" s="76"/>
      <c r="O8" s="76"/>
    </row>
    <row r="9" spans="1:19">
      <c r="A9" s="109" t="str">
        <f t="shared" ref="A9:A41" si="0">IF(ISNUMBER(VALUE(E9)),E9,"")</f>
        <v>3</v>
      </c>
      <c r="B9" s="108" t="str">
        <f t="shared" ref="B9:B41" si="1">IF(ISNUMBER(VALUE(G9)),G9,"")</f>
        <v/>
      </c>
      <c r="C9" s="108" t="str">
        <f t="shared" ref="C9:C41" si="2">IF(ISNUMBER(VALUE(I9)),I9,"")</f>
        <v/>
      </c>
      <c r="D9" s="108" t="str">
        <f t="shared" ref="D9:D41" si="3">CONCATENATE(F9,"    ",H9,"    ",J9)</f>
        <v xml:space="preserve">Rashodi poslovanja        </v>
      </c>
      <c r="E9" s="116" t="s">
        <v>67</v>
      </c>
      <c r="F9" s="116" t="s">
        <v>68</v>
      </c>
      <c r="G9" s="117" t="s">
        <v>69</v>
      </c>
      <c r="H9" s="117" t="s">
        <v>14</v>
      </c>
      <c r="I9" s="117" t="s">
        <v>14</v>
      </c>
      <c r="J9" s="117" t="s">
        <v>14</v>
      </c>
      <c r="K9" s="89">
        <v>24497221</v>
      </c>
      <c r="L9" s="89">
        <v>25906020</v>
      </c>
      <c r="M9" s="89">
        <v>26408863</v>
      </c>
      <c r="N9" s="90"/>
      <c r="O9" s="90"/>
      <c r="P9" s="92"/>
      <c r="Q9" s="92"/>
      <c r="R9" s="92"/>
      <c r="S9" s="92"/>
    </row>
    <row r="10" spans="1:19">
      <c r="A10" s="109" t="str">
        <f t="shared" si="0"/>
        <v/>
      </c>
      <c r="B10" s="108" t="str">
        <f t="shared" si="1"/>
        <v>31</v>
      </c>
      <c r="C10" s="108" t="str">
        <f t="shared" si="2"/>
        <v/>
      </c>
      <c r="D10" s="108" t="str">
        <f t="shared" si="3"/>
        <v xml:space="preserve">    Rashodi za zaposlene    </v>
      </c>
      <c r="E10" s="116" t="s">
        <v>14</v>
      </c>
      <c r="F10" s="116" t="s">
        <v>14</v>
      </c>
      <c r="G10" s="116" t="s">
        <v>47</v>
      </c>
      <c r="H10" s="116" t="s">
        <v>70</v>
      </c>
      <c r="I10" s="117" t="s">
        <v>69</v>
      </c>
      <c r="J10" s="117" t="s">
        <v>14</v>
      </c>
      <c r="K10" s="89">
        <v>17530972</v>
      </c>
      <c r="L10" s="89">
        <v>18855999</v>
      </c>
      <c r="M10" s="89">
        <v>20275473</v>
      </c>
      <c r="N10" s="90"/>
      <c r="O10" s="90"/>
      <c r="P10" s="92"/>
      <c r="Q10" s="92"/>
      <c r="R10" s="92"/>
      <c r="S10" s="92"/>
    </row>
    <row r="11" spans="1:19">
      <c r="A11" s="118" t="str">
        <f t="shared" si="0"/>
        <v/>
      </c>
      <c r="B11" s="119" t="str">
        <f t="shared" si="1"/>
        <v/>
      </c>
      <c r="C11" s="119" t="str">
        <f t="shared" si="2"/>
        <v>11</v>
      </c>
      <c r="D11" s="119" t="str">
        <f t="shared" si="3"/>
        <v xml:space="preserve">        Opći prihodi i primici</v>
      </c>
      <c r="E11" s="120" t="s">
        <v>14</v>
      </c>
      <c r="F11" s="120" t="s">
        <v>14</v>
      </c>
      <c r="G11" s="120" t="s">
        <v>14</v>
      </c>
      <c r="H11" s="120" t="s">
        <v>14</v>
      </c>
      <c r="I11" s="120" t="s">
        <v>50</v>
      </c>
      <c r="J11" s="120" t="s">
        <v>51</v>
      </c>
      <c r="K11" s="97">
        <v>16770781</v>
      </c>
      <c r="L11" s="97">
        <v>18109397</v>
      </c>
      <c r="M11" s="97">
        <v>19488428</v>
      </c>
      <c r="N11" s="85"/>
      <c r="O11" s="85"/>
      <c r="P11" s="99"/>
      <c r="Q11" s="99"/>
      <c r="R11" s="99"/>
      <c r="S11" s="99"/>
    </row>
    <row r="12" spans="1:19" s="98" customFormat="1">
      <c r="A12" s="118" t="str">
        <f t="shared" si="0"/>
        <v/>
      </c>
      <c r="B12" s="119" t="str">
        <f t="shared" si="1"/>
        <v/>
      </c>
      <c r="C12" s="119" t="str">
        <f t="shared" si="2"/>
        <v>12</v>
      </c>
      <c r="D12" s="119" t="str">
        <f t="shared" si="3"/>
        <v xml:space="preserve">        Sredstva učešća za pomoći</v>
      </c>
      <c r="E12" s="120" t="s">
        <v>14</v>
      </c>
      <c r="F12" s="120" t="s">
        <v>14</v>
      </c>
      <c r="G12" s="120" t="s">
        <v>14</v>
      </c>
      <c r="H12" s="120" t="s">
        <v>14</v>
      </c>
      <c r="I12" s="120" t="s">
        <v>52</v>
      </c>
      <c r="J12" s="120" t="s">
        <v>53</v>
      </c>
      <c r="K12" s="97">
        <v>132222</v>
      </c>
      <c r="L12" s="97">
        <v>146722</v>
      </c>
      <c r="M12" s="97">
        <v>172607</v>
      </c>
      <c r="N12" s="85"/>
      <c r="O12" s="85"/>
      <c r="P12" s="99"/>
      <c r="Q12" s="99"/>
      <c r="R12" s="99"/>
      <c r="S12" s="99"/>
    </row>
    <row r="13" spans="1:19">
      <c r="A13" s="118" t="str">
        <f t="shared" si="0"/>
        <v/>
      </c>
      <c r="B13" s="119" t="str">
        <f t="shared" si="1"/>
        <v/>
      </c>
      <c r="C13" s="119" t="str">
        <f t="shared" si="2"/>
        <v>31</v>
      </c>
      <c r="D13" s="119" t="str">
        <f t="shared" si="3"/>
        <v xml:space="preserve">        Vlastiti prihodi</v>
      </c>
      <c r="E13" s="120" t="s">
        <v>14</v>
      </c>
      <c r="F13" s="120" t="s">
        <v>14</v>
      </c>
      <c r="G13" s="120" t="s">
        <v>14</v>
      </c>
      <c r="H13" s="120" t="s">
        <v>14</v>
      </c>
      <c r="I13" s="120" t="s">
        <v>47</v>
      </c>
      <c r="J13" s="120" t="s">
        <v>48</v>
      </c>
      <c r="K13" s="97">
        <v>94710</v>
      </c>
      <c r="L13" s="97"/>
      <c r="M13" s="97"/>
      <c r="N13" s="85"/>
      <c r="O13" s="85"/>
      <c r="P13" s="99"/>
      <c r="Q13" s="99"/>
      <c r="R13" s="99"/>
      <c r="S13" s="99"/>
    </row>
    <row r="14" spans="1:19">
      <c r="A14" s="118" t="str">
        <f t="shared" si="0"/>
        <v/>
      </c>
      <c r="B14" s="119" t="str">
        <f t="shared" si="1"/>
        <v/>
      </c>
      <c r="C14" s="119" t="str">
        <f t="shared" si="2"/>
        <v>51</v>
      </c>
      <c r="D14" s="119" t="str">
        <f t="shared" si="3"/>
        <v xml:space="preserve">        Pomoći EU</v>
      </c>
      <c r="E14" s="120" t="s">
        <v>14</v>
      </c>
      <c r="F14" s="120" t="s">
        <v>14</v>
      </c>
      <c r="G14" s="120" t="s">
        <v>14</v>
      </c>
      <c r="H14" s="120" t="s">
        <v>14</v>
      </c>
      <c r="I14" s="120" t="s">
        <v>41</v>
      </c>
      <c r="J14" s="120" t="s">
        <v>42</v>
      </c>
      <c r="K14" s="97">
        <v>141869</v>
      </c>
      <c r="L14" s="97">
        <v>157208</v>
      </c>
      <c r="M14" s="97">
        <v>155660</v>
      </c>
      <c r="N14" s="85"/>
      <c r="O14" s="85"/>
      <c r="P14" s="99"/>
      <c r="Q14" s="99"/>
      <c r="R14" s="99"/>
      <c r="S14" s="99"/>
    </row>
    <row r="15" spans="1:19">
      <c r="A15" s="118" t="str">
        <f t="shared" si="0"/>
        <v/>
      </c>
      <c r="B15" s="119" t="str">
        <f t="shared" si="1"/>
        <v/>
      </c>
      <c r="C15" s="119" t="str">
        <f t="shared" si="2"/>
        <v>55</v>
      </c>
      <c r="D15" s="119" t="str">
        <f t="shared" si="3"/>
        <v xml:space="preserve">        Refundacije iz pomoći EU</v>
      </c>
      <c r="E15" s="120" t="s">
        <v>14</v>
      </c>
      <c r="F15" s="120" t="s">
        <v>14</v>
      </c>
      <c r="G15" s="120" t="s">
        <v>14</v>
      </c>
      <c r="H15" s="120" t="s">
        <v>14</v>
      </c>
      <c r="I15" s="120" t="s">
        <v>54</v>
      </c>
      <c r="J15" s="120" t="s">
        <v>55</v>
      </c>
      <c r="K15" s="97">
        <v>377790</v>
      </c>
      <c r="L15" s="97">
        <v>425672</v>
      </c>
      <c r="M15" s="97">
        <v>441778</v>
      </c>
      <c r="N15" s="85"/>
      <c r="O15" s="85"/>
      <c r="P15" s="99"/>
      <c r="Q15" s="99"/>
      <c r="R15" s="99"/>
      <c r="S15" s="99"/>
    </row>
    <row r="16" spans="1:19">
      <c r="A16" s="118" t="str">
        <f t="shared" si="0"/>
        <v/>
      </c>
      <c r="B16" s="119" t="str">
        <f t="shared" si="1"/>
        <v/>
      </c>
      <c r="C16" s="119" t="str">
        <f t="shared" si="2"/>
        <v>56</v>
      </c>
      <c r="D16" s="119" t="str">
        <f t="shared" si="3"/>
        <v xml:space="preserve">        Fondovi EU</v>
      </c>
      <c r="E16" s="120" t="s">
        <v>14</v>
      </c>
      <c r="F16" s="120" t="s">
        <v>14</v>
      </c>
      <c r="G16" s="120" t="s">
        <v>14</v>
      </c>
      <c r="H16" s="120" t="s">
        <v>14</v>
      </c>
      <c r="I16" s="120" t="s">
        <v>56</v>
      </c>
      <c r="J16" s="120" t="s">
        <v>57</v>
      </c>
      <c r="K16" s="97">
        <v>13600</v>
      </c>
      <c r="L16" s="97">
        <v>17000</v>
      </c>
      <c r="M16" s="97">
        <v>17000</v>
      </c>
      <c r="N16" s="85"/>
      <c r="O16" s="85"/>
      <c r="P16" s="99"/>
      <c r="Q16" s="99"/>
      <c r="R16" s="99"/>
      <c r="S16" s="99"/>
    </row>
    <row r="17" spans="1:19">
      <c r="A17" s="109" t="str">
        <f t="shared" si="0"/>
        <v/>
      </c>
      <c r="B17" s="108" t="str">
        <f t="shared" si="1"/>
        <v>32</v>
      </c>
      <c r="C17" s="108" t="str">
        <f t="shared" si="2"/>
        <v/>
      </c>
      <c r="D17" s="108" t="str">
        <f t="shared" si="3"/>
        <v xml:space="preserve">    Materijalni rashodi    </v>
      </c>
      <c r="E17" s="116" t="s">
        <v>14</v>
      </c>
      <c r="F17" s="116" t="s">
        <v>14</v>
      </c>
      <c r="G17" s="116" t="s">
        <v>71</v>
      </c>
      <c r="H17" s="116" t="s">
        <v>72</v>
      </c>
      <c r="I17" s="117" t="s">
        <v>69</v>
      </c>
      <c r="J17" s="117" t="s">
        <v>14</v>
      </c>
      <c r="K17" s="89">
        <v>6956049</v>
      </c>
      <c r="L17" s="89">
        <v>6884661</v>
      </c>
      <c r="M17" s="89">
        <v>6110260</v>
      </c>
      <c r="N17" s="90"/>
      <c r="O17" s="90"/>
      <c r="P17" s="92"/>
      <c r="Q17" s="92"/>
      <c r="R17" s="92"/>
      <c r="S17" s="92"/>
    </row>
    <row r="18" spans="1:19">
      <c r="A18" s="118" t="str">
        <f t="shared" si="0"/>
        <v/>
      </c>
      <c r="B18" s="119" t="str">
        <f t="shared" si="1"/>
        <v/>
      </c>
      <c r="C18" s="119" t="str">
        <f t="shared" si="2"/>
        <v>11</v>
      </c>
      <c r="D18" s="119" t="str">
        <f t="shared" si="3"/>
        <v xml:space="preserve">        Opći prihodi i primici</v>
      </c>
      <c r="E18" s="120" t="s">
        <v>14</v>
      </c>
      <c r="F18" s="120" t="s">
        <v>14</v>
      </c>
      <c r="G18" s="120" t="s">
        <v>14</v>
      </c>
      <c r="H18" s="120" t="s">
        <v>14</v>
      </c>
      <c r="I18" s="120" t="s">
        <v>50</v>
      </c>
      <c r="J18" s="120" t="s">
        <v>51</v>
      </c>
      <c r="K18" s="97">
        <v>6338094</v>
      </c>
      <c r="L18" s="97">
        <v>6068186</v>
      </c>
      <c r="M18" s="97">
        <v>5472773</v>
      </c>
      <c r="N18" s="85"/>
      <c r="O18" s="85"/>
      <c r="P18" s="99"/>
      <c r="Q18" s="99"/>
      <c r="R18" s="99"/>
      <c r="S18" s="99"/>
    </row>
    <row r="19" spans="1:19">
      <c r="A19" s="118" t="str">
        <f t="shared" si="0"/>
        <v/>
      </c>
      <c r="B19" s="119" t="str">
        <f t="shared" si="1"/>
        <v/>
      </c>
      <c r="C19" s="119" t="str">
        <f t="shared" si="2"/>
        <v>12</v>
      </c>
      <c r="D19" s="119" t="str">
        <f t="shared" si="3"/>
        <v xml:space="preserve">        Sredstva učešća za pomoći</v>
      </c>
      <c r="E19" s="120" t="s">
        <v>14</v>
      </c>
      <c r="F19" s="120" t="s">
        <v>14</v>
      </c>
      <c r="G19" s="120" t="s">
        <v>14</v>
      </c>
      <c r="H19" s="120" t="s">
        <v>14</v>
      </c>
      <c r="I19" s="120" t="s">
        <v>52</v>
      </c>
      <c r="J19" s="120" t="s">
        <v>53</v>
      </c>
      <c r="K19" s="97">
        <v>101787</v>
      </c>
      <c r="L19" s="97">
        <v>121877</v>
      </c>
      <c r="M19" s="97">
        <v>95797</v>
      </c>
      <c r="N19" s="85"/>
      <c r="O19" s="85"/>
      <c r="P19" s="99"/>
      <c r="Q19" s="99"/>
      <c r="R19" s="99"/>
      <c r="S19" s="99"/>
    </row>
    <row r="20" spans="1:19">
      <c r="A20" s="118" t="str">
        <f t="shared" si="0"/>
        <v/>
      </c>
      <c r="B20" s="119" t="str">
        <f t="shared" si="1"/>
        <v/>
      </c>
      <c r="C20" s="119" t="str">
        <f t="shared" si="2"/>
        <v>31</v>
      </c>
      <c r="D20" s="119" t="str">
        <f t="shared" si="3"/>
        <v xml:space="preserve">        Vlastiti prihodi</v>
      </c>
      <c r="E20" s="120" t="s">
        <v>14</v>
      </c>
      <c r="F20" s="120" t="s">
        <v>14</v>
      </c>
      <c r="G20" s="120" t="s">
        <v>14</v>
      </c>
      <c r="H20" s="120" t="s">
        <v>14</v>
      </c>
      <c r="I20" s="120" t="s">
        <v>47</v>
      </c>
      <c r="J20" s="120" t="s">
        <v>48</v>
      </c>
      <c r="K20" s="97">
        <v>48700</v>
      </c>
      <c r="L20" s="97">
        <v>236400</v>
      </c>
      <c r="M20" s="97">
        <v>24100</v>
      </c>
      <c r="N20" s="85"/>
      <c r="O20" s="85"/>
      <c r="P20" s="99"/>
      <c r="Q20" s="99"/>
      <c r="R20" s="99"/>
      <c r="S20" s="99"/>
    </row>
    <row r="21" spans="1:19">
      <c r="A21" s="118" t="str">
        <f t="shared" si="0"/>
        <v/>
      </c>
      <c r="B21" s="119" t="str">
        <f t="shared" si="1"/>
        <v/>
      </c>
      <c r="C21" s="119" t="str">
        <f t="shared" si="2"/>
        <v>51</v>
      </c>
      <c r="D21" s="119" t="str">
        <f t="shared" si="3"/>
        <v xml:space="preserve">        Pomoći EU</v>
      </c>
      <c r="E21" s="120" t="s">
        <v>14</v>
      </c>
      <c r="F21" s="120" t="s">
        <v>14</v>
      </c>
      <c r="G21" s="120" t="s">
        <v>14</v>
      </c>
      <c r="H21" s="120" t="s">
        <v>14</v>
      </c>
      <c r="I21" s="120" t="s">
        <v>41</v>
      </c>
      <c r="J21" s="120" t="s">
        <v>42</v>
      </c>
      <c r="K21" s="97">
        <v>196341</v>
      </c>
      <c r="L21" s="97">
        <v>319703</v>
      </c>
      <c r="M21" s="97">
        <v>323616</v>
      </c>
      <c r="N21" s="85"/>
      <c r="O21" s="85"/>
      <c r="P21" s="99"/>
      <c r="Q21" s="99"/>
      <c r="R21" s="99"/>
      <c r="S21" s="99"/>
    </row>
    <row r="22" spans="1:19">
      <c r="A22" s="118" t="str">
        <f t="shared" si="0"/>
        <v/>
      </c>
      <c r="B22" s="119" t="str">
        <f t="shared" si="1"/>
        <v/>
      </c>
      <c r="C22" s="119" t="str">
        <f t="shared" si="2"/>
        <v>55</v>
      </c>
      <c r="D22" s="119" t="str">
        <f t="shared" si="3"/>
        <v xml:space="preserve">        Refundacije iz pomoći EU</v>
      </c>
      <c r="E22" s="120" t="s">
        <v>14</v>
      </c>
      <c r="F22" s="120" t="s">
        <v>14</v>
      </c>
      <c r="G22" s="120" t="s">
        <v>14</v>
      </c>
      <c r="H22" s="120" t="s">
        <v>14</v>
      </c>
      <c r="I22" s="120" t="s">
        <v>54</v>
      </c>
      <c r="J22" s="120" t="s">
        <v>55</v>
      </c>
      <c r="K22" s="97">
        <v>98577</v>
      </c>
      <c r="L22" s="97">
        <v>135095</v>
      </c>
      <c r="M22" s="97">
        <v>190574</v>
      </c>
      <c r="N22" s="85"/>
      <c r="O22" s="85"/>
      <c r="P22" s="99"/>
      <c r="Q22" s="99"/>
      <c r="R22" s="99"/>
      <c r="S22" s="99"/>
    </row>
    <row r="23" spans="1:19">
      <c r="A23" s="118" t="str">
        <f t="shared" si="0"/>
        <v/>
      </c>
      <c r="B23" s="119" t="str">
        <f t="shared" si="1"/>
        <v/>
      </c>
      <c r="C23" s="119" t="str">
        <f t="shared" si="2"/>
        <v>56</v>
      </c>
      <c r="D23" s="119" t="str">
        <f t="shared" si="3"/>
        <v xml:space="preserve">        Fondovi EU</v>
      </c>
      <c r="E23" s="120" t="s">
        <v>14</v>
      </c>
      <c r="F23" s="120" t="s">
        <v>14</v>
      </c>
      <c r="G23" s="120" t="s">
        <v>14</v>
      </c>
      <c r="H23" s="120" t="s">
        <v>14</v>
      </c>
      <c r="I23" s="120" t="s">
        <v>56</v>
      </c>
      <c r="J23" s="120" t="s">
        <v>57</v>
      </c>
      <c r="K23" s="97">
        <v>172550</v>
      </c>
      <c r="L23" s="97">
        <v>3400</v>
      </c>
      <c r="M23" s="97">
        <v>3400</v>
      </c>
      <c r="N23" s="99"/>
      <c r="O23" s="99"/>
      <c r="P23" s="99"/>
      <c r="Q23" s="99"/>
      <c r="R23" s="99"/>
      <c r="S23" s="99"/>
    </row>
    <row r="24" spans="1:19">
      <c r="A24" s="109" t="str">
        <f t="shared" si="0"/>
        <v/>
      </c>
      <c r="B24" s="108" t="str">
        <f t="shared" si="1"/>
        <v>34</v>
      </c>
      <c r="C24" s="108" t="str">
        <f t="shared" si="2"/>
        <v/>
      </c>
      <c r="D24" s="108" t="str">
        <f t="shared" si="3"/>
        <v xml:space="preserve">    Financijski rashodi    </v>
      </c>
      <c r="E24" s="116" t="s">
        <v>14</v>
      </c>
      <c r="F24" s="116" t="s">
        <v>14</v>
      </c>
      <c r="G24" s="116" t="s">
        <v>73</v>
      </c>
      <c r="H24" s="116" t="s">
        <v>74</v>
      </c>
      <c r="I24" s="117" t="s">
        <v>69</v>
      </c>
      <c r="J24" s="117" t="s">
        <v>14</v>
      </c>
      <c r="K24" s="89">
        <v>200</v>
      </c>
      <c r="L24" s="89">
        <v>200</v>
      </c>
      <c r="M24" s="89">
        <v>200</v>
      </c>
      <c r="N24" s="98"/>
      <c r="O24" s="98"/>
      <c r="P24" s="98"/>
      <c r="Q24" s="98"/>
      <c r="R24" s="98"/>
      <c r="S24" s="98"/>
    </row>
    <row r="25" spans="1:19">
      <c r="A25" s="118" t="str">
        <f t="shared" si="0"/>
        <v/>
      </c>
      <c r="B25" s="119" t="str">
        <f t="shared" si="1"/>
        <v/>
      </c>
      <c r="C25" s="119" t="str">
        <f t="shared" si="2"/>
        <v>11</v>
      </c>
      <c r="D25" s="119" t="str">
        <f t="shared" si="3"/>
        <v xml:space="preserve">        Opći prihodi i primici</v>
      </c>
      <c r="E25" s="120" t="s">
        <v>14</v>
      </c>
      <c r="F25" s="120" t="s">
        <v>14</v>
      </c>
      <c r="G25" s="120" t="s">
        <v>14</v>
      </c>
      <c r="H25" s="120" t="s">
        <v>14</v>
      </c>
      <c r="I25" s="120" t="s">
        <v>50</v>
      </c>
      <c r="J25" s="120" t="s">
        <v>51</v>
      </c>
      <c r="K25" s="97">
        <v>200</v>
      </c>
      <c r="L25" s="97">
        <v>200</v>
      </c>
      <c r="M25" s="97">
        <v>200</v>
      </c>
      <c r="N25" s="99"/>
      <c r="O25" s="99"/>
      <c r="P25" s="99"/>
      <c r="Q25" s="99"/>
      <c r="R25" s="99"/>
      <c r="S25" s="99"/>
    </row>
    <row r="26" spans="1:19">
      <c r="A26" s="109" t="str">
        <f t="shared" si="0"/>
        <v/>
      </c>
      <c r="B26" s="108" t="str">
        <f t="shared" si="1"/>
        <v>37</v>
      </c>
      <c r="C26" s="108" t="str">
        <f t="shared" si="2"/>
        <v/>
      </c>
      <c r="D26" s="108" t="str">
        <f t="shared" si="3"/>
        <v xml:space="preserve">    Naknade građanima i kućanstvima na temelju osiguranja i druge naknade    </v>
      </c>
      <c r="E26" s="116" t="s">
        <v>14</v>
      </c>
      <c r="F26" s="116" t="s">
        <v>14</v>
      </c>
      <c r="G26" s="116" t="s">
        <v>75</v>
      </c>
      <c r="H26" s="116" t="s">
        <v>76</v>
      </c>
      <c r="I26" s="117" t="s">
        <v>69</v>
      </c>
      <c r="J26" s="117" t="s">
        <v>14</v>
      </c>
      <c r="K26" s="89">
        <v>10000</v>
      </c>
      <c r="L26" s="89">
        <v>165160</v>
      </c>
      <c r="M26" s="89">
        <v>22930</v>
      </c>
      <c r="N26" s="98"/>
      <c r="O26" s="98"/>
      <c r="P26" s="98"/>
      <c r="Q26" s="98"/>
      <c r="R26" s="98"/>
      <c r="S26" s="98"/>
    </row>
    <row r="27" spans="1:19">
      <c r="A27" s="118" t="str">
        <f t="shared" si="0"/>
        <v/>
      </c>
      <c r="B27" s="119" t="str">
        <f t="shared" si="1"/>
        <v/>
      </c>
      <c r="C27" s="119" t="str">
        <f t="shared" si="2"/>
        <v>11</v>
      </c>
      <c r="D27" s="119" t="str">
        <f t="shared" si="3"/>
        <v xml:space="preserve">        Opći prihodi i primici</v>
      </c>
      <c r="E27" s="120" t="s">
        <v>14</v>
      </c>
      <c r="F27" s="120" t="s">
        <v>14</v>
      </c>
      <c r="G27" s="120" t="s">
        <v>14</v>
      </c>
      <c r="H27" s="120" t="s">
        <v>14</v>
      </c>
      <c r="I27" s="120" t="s">
        <v>50</v>
      </c>
      <c r="J27" s="120" t="s">
        <v>51</v>
      </c>
      <c r="K27" s="97">
        <v>10000</v>
      </c>
      <c r="L27" s="97">
        <v>165160</v>
      </c>
      <c r="M27" s="97">
        <v>22930</v>
      </c>
      <c r="N27" s="99"/>
      <c r="O27" s="99"/>
      <c r="P27" s="99"/>
      <c r="Q27" s="99"/>
      <c r="R27" s="99"/>
      <c r="S27" s="99"/>
    </row>
    <row r="28" spans="1:19">
      <c r="A28" s="109" t="str">
        <f t="shared" si="0"/>
        <v>4</v>
      </c>
      <c r="B28" s="108" t="str">
        <f t="shared" si="1"/>
        <v/>
      </c>
      <c r="C28" s="108" t="str">
        <f t="shared" si="2"/>
        <v/>
      </c>
      <c r="D28" s="108" t="str">
        <f t="shared" si="3"/>
        <v xml:space="preserve">Rashodi za nabavu nefinancijske imovine        </v>
      </c>
      <c r="E28" s="116" t="s">
        <v>77</v>
      </c>
      <c r="F28" s="116" t="s">
        <v>78</v>
      </c>
      <c r="G28" s="117" t="s">
        <v>69</v>
      </c>
      <c r="H28" s="117" t="s">
        <v>14</v>
      </c>
      <c r="I28" s="117" t="s">
        <v>14</v>
      </c>
      <c r="J28" s="117" t="s">
        <v>14</v>
      </c>
      <c r="K28" s="89">
        <v>1772985</v>
      </c>
      <c r="L28" s="89">
        <v>14422080</v>
      </c>
      <c r="M28" s="89">
        <v>3243869</v>
      </c>
      <c r="N28" s="98"/>
      <c r="O28" s="98"/>
      <c r="P28" s="98"/>
      <c r="Q28" s="98"/>
      <c r="R28" s="98"/>
      <c r="S28" s="98"/>
    </row>
    <row r="29" spans="1:19">
      <c r="A29" s="109" t="str">
        <f t="shared" si="0"/>
        <v/>
      </c>
      <c r="B29" s="108" t="str">
        <f t="shared" si="1"/>
        <v>41</v>
      </c>
      <c r="C29" s="108" t="str">
        <f t="shared" si="2"/>
        <v/>
      </c>
      <c r="D29" s="108" t="str">
        <f t="shared" si="3"/>
        <v xml:space="preserve">    Rashodi za nabavu neproizvedene dugotrajne imovine    </v>
      </c>
      <c r="E29" s="116" t="s">
        <v>14</v>
      </c>
      <c r="F29" s="116" t="s">
        <v>14</v>
      </c>
      <c r="G29" s="116" t="s">
        <v>79</v>
      </c>
      <c r="H29" s="116" t="s">
        <v>80</v>
      </c>
      <c r="I29" s="117" t="s">
        <v>69</v>
      </c>
      <c r="J29" s="117" t="s">
        <v>14</v>
      </c>
      <c r="K29" s="89">
        <v>13100</v>
      </c>
      <c r="L29" s="89">
        <v>6100</v>
      </c>
      <c r="M29" s="89">
        <v>6100</v>
      </c>
      <c r="N29" s="98"/>
      <c r="O29" s="98"/>
      <c r="P29" s="98"/>
      <c r="Q29" s="98"/>
      <c r="R29" s="98"/>
      <c r="S29" s="98"/>
    </row>
    <row r="30" spans="1:19">
      <c r="A30" s="118" t="str">
        <f t="shared" si="0"/>
        <v/>
      </c>
      <c r="B30" s="119" t="str">
        <f t="shared" si="1"/>
        <v/>
      </c>
      <c r="C30" s="119" t="str">
        <f t="shared" si="2"/>
        <v>11</v>
      </c>
      <c r="D30" s="119" t="str">
        <f t="shared" si="3"/>
        <v xml:space="preserve">        Opći prihodi i primici</v>
      </c>
      <c r="E30" s="120" t="s">
        <v>14</v>
      </c>
      <c r="F30" s="120" t="s">
        <v>14</v>
      </c>
      <c r="G30" s="120" t="s">
        <v>14</v>
      </c>
      <c r="H30" s="120" t="s">
        <v>14</v>
      </c>
      <c r="I30" s="120" t="s">
        <v>50</v>
      </c>
      <c r="J30" s="120" t="s">
        <v>51</v>
      </c>
      <c r="K30" s="97">
        <v>13100</v>
      </c>
      <c r="L30" s="97">
        <v>6100</v>
      </c>
      <c r="M30" s="97">
        <v>6100</v>
      </c>
      <c r="N30" s="99"/>
      <c r="O30" s="99"/>
      <c r="P30" s="99"/>
      <c r="Q30" s="99"/>
      <c r="R30" s="99"/>
      <c r="S30" s="99"/>
    </row>
    <row r="31" spans="1:19">
      <c r="A31" s="109" t="str">
        <f t="shared" si="0"/>
        <v/>
      </c>
      <c r="B31" s="108" t="str">
        <f t="shared" si="1"/>
        <v>42</v>
      </c>
      <c r="C31" s="108" t="str">
        <f t="shared" si="2"/>
        <v/>
      </c>
      <c r="D31" s="108" t="str">
        <f t="shared" si="3"/>
        <v xml:space="preserve">    Rashodi za nabavu proizvedene dugotrajne imovine    </v>
      </c>
      <c r="E31" s="116" t="s">
        <v>14</v>
      </c>
      <c r="F31" s="116" t="s">
        <v>14</v>
      </c>
      <c r="G31" s="116" t="s">
        <v>81</v>
      </c>
      <c r="H31" s="116" t="s">
        <v>82</v>
      </c>
      <c r="I31" s="117" t="s">
        <v>69</v>
      </c>
      <c r="J31" s="117" t="s">
        <v>14</v>
      </c>
      <c r="K31" s="89">
        <v>1465134</v>
      </c>
      <c r="L31" s="89">
        <v>2567014</v>
      </c>
      <c r="M31" s="89">
        <v>1492705</v>
      </c>
      <c r="N31" s="98"/>
      <c r="O31" s="98"/>
      <c r="P31" s="98"/>
      <c r="Q31" s="98"/>
      <c r="R31" s="98"/>
      <c r="S31" s="98"/>
    </row>
    <row r="32" spans="1:19">
      <c r="A32" s="118" t="str">
        <f t="shared" si="0"/>
        <v/>
      </c>
      <c r="B32" s="119" t="str">
        <f t="shared" si="1"/>
        <v/>
      </c>
      <c r="C32" s="119" t="str">
        <f t="shared" si="2"/>
        <v>11</v>
      </c>
      <c r="D32" s="119" t="str">
        <f t="shared" si="3"/>
        <v xml:space="preserve">        Opći prihodi i primici</v>
      </c>
      <c r="E32" s="120" t="s">
        <v>14</v>
      </c>
      <c r="F32" s="120" t="s">
        <v>14</v>
      </c>
      <c r="G32" s="120" t="s">
        <v>14</v>
      </c>
      <c r="H32" s="120" t="s">
        <v>14</v>
      </c>
      <c r="I32" s="120" t="s">
        <v>50</v>
      </c>
      <c r="J32" s="120" t="s">
        <v>51</v>
      </c>
      <c r="K32" s="97">
        <v>1410325</v>
      </c>
      <c r="L32" s="97">
        <v>2102432</v>
      </c>
      <c r="M32" s="97">
        <v>1026848</v>
      </c>
      <c r="N32" s="99"/>
      <c r="O32" s="99"/>
      <c r="P32" s="99"/>
      <c r="Q32" s="99"/>
      <c r="R32" s="99"/>
      <c r="S32" s="99"/>
    </row>
    <row r="33" spans="1:19">
      <c r="A33" s="118" t="str">
        <f t="shared" si="0"/>
        <v/>
      </c>
      <c r="B33" s="119" t="str">
        <f t="shared" si="1"/>
        <v/>
      </c>
      <c r="C33" s="119" t="str">
        <f t="shared" si="2"/>
        <v>12</v>
      </c>
      <c r="D33" s="119" t="str">
        <f t="shared" si="3"/>
        <v xml:space="preserve">        Sredstva učešća za pomoći</v>
      </c>
      <c r="E33" s="120" t="s">
        <v>14</v>
      </c>
      <c r="F33" s="120" t="s">
        <v>14</v>
      </c>
      <c r="G33" s="120" t="s">
        <v>14</v>
      </c>
      <c r="H33" s="120" t="s">
        <v>14</v>
      </c>
      <c r="I33" s="120" t="s">
        <v>52</v>
      </c>
      <c r="J33" s="120" t="s">
        <v>53</v>
      </c>
      <c r="K33" s="97">
        <v>7443</v>
      </c>
      <c r="L33" s="97">
        <v>68771</v>
      </c>
      <c r="M33" s="97">
        <v>68944</v>
      </c>
      <c r="N33" s="99"/>
      <c r="O33" s="99"/>
      <c r="P33" s="99"/>
      <c r="Q33" s="99"/>
      <c r="R33" s="99"/>
      <c r="S33" s="99"/>
    </row>
    <row r="34" spans="1:19">
      <c r="A34" s="118" t="str">
        <f t="shared" si="0"/>
        <v/>
      </c>
      <c r="B34" s="119" t="str">
        <f t="shared" si="1"/>
        <v/>
      </c>
      <c r="C34" s="119" t="str">
        <f t="shared" si="2"/>
        <v>51</v>
      </c>
      <c r="D34" s="119" t="str">
        <f t="shared" si="3"/>
        <v xml:space="preserve">        Pomoći EU</v>
      </c>
      <c r="E34" s="120" t="s">
        <v>14</v>
      </c>
      <c r="F34" s="120" t="s">
        <v>14</v>
      </c>
      <c r="G34" s="120" t="s">
        <v>14</v>
      </c>
      <c r="H34" s="120" t="s">
        <v>14</v>
      </c>
      <c r="I34" s="120" t="s">
        <v>41</v>
      </c>
      <c r="J34" s="120" t="s">
        <v>42</v>
      </c>
      <c r="K34" s="97">
        <v>18263</v>
      </c>
      <c r="L34" s="97">
        <v>21519</v>
      </c>
      <c r="M34" s="97">
        <v>21944</v>
      </c>
      <c r="N34" s="99"/>
      <c r="O34" s="99"/>
      <c r="P34" s="99"/>
      <c r="Q34" s="99"/>
      <c r="R34" s="99"/>
      <c r="S34" s="99"/>
    </row>
    <row r="35" spans="1:19">
      <c r="A35" s="118" t="str">
        <f t="shared" si="0"/>
        <v/>
      </c>
      <c r="B35" s="119" t="str">
        <f t="shared" si="1"/>
        <v/>
      </c>
      <c r="C35" s="119" t="str">
        <f t="shared" si="2"/>
        <v>55</v>
      </c>
      <c r="D35" s="119" t="str">
        <f t="shared" si="3"/>
        <v xml:space="preserve">        Refundacije iz pomoći EU</v>
      </c>
      <c r="E35" s="120" t="s">
        <v>14</v>
      </c>
      <c r="F35" s="120" t="s">
        <v>14</v>
      </c>
      <c r="G35" s="120" t="s">
        <v>14</v>
      </c>
      <c r="H35" s="120" t="s">
        <v>14</v>
      </c>
      <c r="I35" s="120" t="s">
        <v>54</v>
      </c>
      <c r="J35" s="120" t="s">
        <v>55</v>
      </c>
      <c r="K35" s="97">
        <v>29103</v>
      </c>
      <c r="L35" s="97">
        <v>34292</v>
      </c>
      <c r="M35" s="97">
        <v>34969</v>
      </c>
      <c r="N35" s="99"/>
      <c r="O35" s="99"/>
      <c r="P35" s="99"/>
      <c r="Q35" s="99"/>
      <c r="R35" s="99"/>
      <c r="S35" s="99"/>
    </row>
    <row r="36" spans="1:19">
      <c r="A36" s="118" t="str">
        <f t="shared" si="0"/>
        <v/>
      </c>
      <c r="B36" s="119" t="str">
        <f t="shared" si="1"/>
        <v/>
      </c>
      <c r="C36" s="119" t="str">
        <f t="shared" si="2"/>
        <v>56</v>
      </c>
      <c r="D36" s="119" t="str">
        <f t="shared" si="3"/>
        <v xml:space="preserve">        Fondovi EU</v>
      </c>
      <c r="E36" s="120" t="s">
        <v>14</v>
      </c>
      <c r="F36" s="120" t="s">
        <v>14</v>
      </c>
      <c r="G36" s="120" t="s">
        <v>14</v>
      </c>
      <c r="H36" s="120" t="s">
        <v>14</v>
      </c>
      <c r="I36" s="120" t="s">
        <v>56</v>
      </c>
      <c r="J36" s="120" t="s">
        <v>57</v>
      </c>
      <c r="K36" s="97"/>
      <c r="L36" s="97">
        <v>340000</v>
      </c>
      <c r="M36" s="97">
        <v>340000</v>
      </c>
      <c r="N36" s="99"/>
      <c r="O36" s="99"/>
      <c r="P36" s="99"/>
      <c r="Q36" s="99"/>
      <c r="R36" s="99"/>
      <c r="S36" s="99"/>
    </row>
    <row r="37" spans="1:19">
      <c r="A37" s="109" t="str">
        <f t="shared" si="0"/>
        <v/>
      </c>
      <c r="B37" s="108" t="str">
        <f t="shared" si="1"/>
        <v>45</v>
      </c>
      <c r="C37" s="108" t="str">
        <f t="shared" si="2"/>
        <v/>
      </c>
      <c r="D37" s="108" t="str">
        <f t="shared" si="3"/>
        <v xml:space="preserve">    Rashodi za dodatna ulaganja na nefinancijskoj imovini    </v>
      </c>
      <c r="E37" s="116" t="s">
        <v>14</v>
      </c>
      <c r="F37" s="116" t="s">
        <v>14</v>
      </c>
      <c r="G37" s="116" t="s">
        <v>83</v>
      </c>
      <c r="H37" s="116" t="s">
        <v>84</v>
      </c>
      <c r="I37" s="117" t="s">
        <v>69</v>
      </c>
      <c r="J37" s="117" t="s">
        <v>14</v>
      </c>
      <c r="K37" s="89">
        <v>294751</v>
      </c>
      <c r="L37" s="89">
        <v>11848966</v>
      </c>
      <c r="M37" s="89">
        <v>1745064</v>
      </c>
      <c r="N37" s="92"/>
      <c r="O37" s="92"/>
      <c r="P37" s="92"/>
      <c r="Q37" s="92"/>
      <c r="R37" s="92"/>
      <c r="S37" s="92"/>
    </row>
    <row r="38" spans="1:19">
      <c r="A38" s="118" t="str">
        <f t="shared" si="0"/>
        <v/>
      </c>
      <c r="B38" s="119" t="str">
        <f t="shared" si="1"/>
        <v/>
      </c>
      <c r="C38" s="119" t="str">
        <f t="shared" si="2"/>
        <v>11</v>
      </c>
      <c r="D38" s="119" t="str">
        <f t="shared" si="3"/>
        <v xml:space="preserve">        Opći prihodi i primici</v>
      </c>
      <c r="E38" s="120" t="s">
        <v>14</v>
      </c>
      <c r="F38" s="120" t="s">
        <v>14</v>
      </c>
      <c r="G38" s="120" t="s">
        <v>14</v>
      </c>
      <c r="H38" s="120" t="s">
        <v>14</v>
      </c>
      <c r="I38" s="120" t="s">
        <v>50</v>
      </c>
      <c r="J38" s="120" t="s">
        <v>51</v>
      </c>
      <c r="K38" s="97">
        <v>268278</v>
      </c>
      <c r="L38" s="97">
        <v>11817774</v>
      </c>
      <c r="M38" s="97">
        <v>1713256</v>
      </c>
      <c r="N38" s="99"/>
      <c r="O38" s="99"/>
      <c r="P38" s="99"/>
      <c r="Q38" s="99"/>
      <c r="R38" s="99"/>
      <c r="S38" s="99"/>
    </row>
    <row r="39" spans="1:19">
      <c r="A39" s="118" t="str">
        <f t="shared" si="0"/>
        <v/>
      </c>
      <c r="B39" s="119" t="str">
        <f t="shared" si="1"/>
        <v/>
      </c>
      <c r="C39" s="119" t="str">
        <f t="shared" si="2"/>
        <v>12</v>
      </c>
      <c r="D39" s="119" t="str">
        <f t="shared" si="3"/>
        <v xml:space="preserve">        Sredstva učešća za pomoći</v>
      </c>
      <c r="E39" s="120" t="s">
        <v>14</v>
      </c>
      <c r="F39" s="120" t="s">
        <v>14</v>
      </c>
      <c r="G39" s="120" t="s">
        <v>14</v>
      </c>
      <c r="H39" s="120" t="s">
        <v>14</v>
      </c>
      <c r="I39" s="120" t="s">
        <v>52</v>
      </c>
      <c r="J39" s="120" t="s">
        <v>53</v>
      </c>
      <c r="K39" s="97">
        <v>3074</v>
      </c>
      <c r="L39" s="97">
        <v>3622</v>
      </c>
      <c r="M39" s="97">
        <v>3693</v>
      </c>
      <c r="N39" s="99"/>
      <c r="O39" s="99"/>
      <c r="P39" s="99"/>
      <c r="Q39" s="99"/>
      <c r="R39" s="99"/>
      <c r="S39" s="99"/>
    </row>
    <row r="40" spans="1:19">
      <c r="A40" s="118" t="str">
        <f t="shared" si="0"/>
        <v/>
      </c>
      <c r="B40" s="119" t="str">
        <f t="shared" si="1"/>
        <v/>
      </c>
      <c r="C40" s="119" t="str">
        <f t="shared" si="2"/>
        <v>51</v>
      </c>
      <c r="D40" s="119" t="str">
        <f t="shared" si="3"/>
        <v xml:space="preserve">        Pomoći EU</v>
      </c>
      <c r="E40" s="120" t="s">
        <v>14</v>
      </c>
      <c r="F40" s="120" t="s">
        <v>14</v>
      </c>
      <c r="G40" s="120" t="s">
        <v>14</v>
      </c>
      <c r="H40" s="120" t="s">
        <v>14</v>
      </c>
      <c r="I40" s="120" t="s">
        <v>41</v>
      </c>
      <c r="J40" s="120" t="s">
        <v>42</v>
      </c>
      <c r="K40" s="97">
        <v>15599</v>
      </c>
      <c r="L40" s="97">
        <v>18380</v>
      </c>
      <c r="M40" s="97">
        <v>18743</v>
      </c>
      <c r="N40" s="99"/>
      <c r="O40" s="99"/>
      <c r="P40" s="99"/>
      <c r="Q40" s="99"/>
      <c r="R40" s="99"/>
      <c r="S40" s="99"/>
    </row>
    <row r="41" spans="1:19">
      <c r="A41" s="118" t="str">
        <f t="shared" si="0"/>
        <v/>
      </c>
      <c r="B41" s="119" t="str">
        <f t="shared" si="1"/>
        <v/>
      </c>
      <c r="C41" s="119" t="str">
        <f t="shared" si="2"/>
        <v>55</v>
      </c>
      <c r="D41" s="119" t="str">
        <f t="shared" si="3"/>
        <v xml:space="preserve">        Refundacije iz pomoći EU</v>
      </c>
      <c r="E41" s="120" t="s">
        <v>14</v>
      </c>
      <c r="F41" s="120" t="s">
        <v>14</v>
      </c>
      <c r="G41" s="120" t="s">
        <v>14</v>
      </c>
      <c r="H41" s="120" t="s">
        <v>14</v>
      </c>
      <c r="I41" s="120" t="s">
        <v>54</v>
      </c>
      <c r="J41" s="120" t="s">
        <v>55</v>
      </c>
      <c r="K41" s="97">
        <v>7800</v>
      </c>
      <c r="L41" s="97">
        <v>9190</v>
      </c>
      <c r="M41" s="97">
        <v>9372</v>
      </c>
      <c r="N41" s="99"/>
      <c r="O41" s="99"/>
      <c r="P41" s="99"/>
      <c r="Q41" s="99"/>
      <c r="R41" s="99"/>
      <c r="S41" s="99"/>
    </row>
    <row r="46" spans="1:19" ht="15.75">
      <c r="L46" s="122"/>
    </row>
    <row r="47" spans="1:19" ht="15.75">
      <c r="L47" s="122"/>
    </row>
    <row r="48" spans="1:19" ht="15.75">
      <c r="L48" s="122"/>
    </row>
  </sheetData>
  <mergeCells count="1">
    <mergeCell ref="A1:M1"/>
  </mergeCells>
  <pageMargins left="0.9055118110236221" right="0.82677165354330717" top="1.1811023622047245" bottom="0.43307086614173229" header="0.19685039370078741" footer="0.23622047244094491"/>
  <pageSetup paperSize="9" scale="82" orientation="landscape" r:id="rId1"/>
  <headerFooter alignWithMargins="0">
    <oddHeader>&amp;L&amp;G</oddHeader>
    <oddFooter>&amp;LVrijeme  izvođenja upita: &amp;D. &amp;T&amp;R&amp;P/&amp;N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3115-E6AA-4391-A305-DDB5C3FEB10D}">
  <sheetPr codeName="Sheet7"/>
  <dimension ref="A1:S27"/>
  <sheetViews>
    <sheetView zoomScale="90" zoomScaleNormal="90" workbookViewId="0">
      <selection activeCell="F26" sqref="F26"/>
    </sheetView>
  </sheetViews>
  <sheetFormatPr defaultColWidth="21.83203125" defaultRowHeight="15"/>
  <cols>
    <col min="1" max="1" width="21.83203125" style="125" customWidth="1"/>
    <col min="2" max="2" width="74.1640625" style="125" customWidth="1"/>
    <col min="3" max="3" width="20.5" style="154" customWidth="1"/>
    <col min="4" max="4" width="20.33203125" style="154" customWidth="1"/>
    <col min="5" max="5" width="19.1640625" style="124" customWidth="1"/>
    <col min="6" max="6" width="18.33203125" style="124" customWidth="1"/>
    <col min="7" max="7" width="11.33203125" style="125" customWidth="1"/>
    <col min="8" max="8" width="18.33203125" style="124" customWidth="1"/>
    <col min="9" max="9" width="11.33203125" style="125" customWidth="1"/>
    <col min="10" max="16384" width="21.83203125" style="125"/>
  </cols>
  <sheetData>
    <row r="1" spans="1:19">
      <c r="A1" s="123" t="s">
        <v>85</v>
      </c>
      <c r="B1" s="123"/>
      <c r="C1" s="123"/>
      <c r="D1" s="123"/>
      <c r="E1" s="123"/>
    </row>
    <row r="2" spans="1:19">
      <c r="A2" s="126"/>
      <c r="B2" s="127"/>
      <c r="C2" s="128"/>
      <c r="D2" s="128"/>
      <c r="E2" s="129"/>
    </row>
    <row r="3" spans="1:19" ht="57" customHeight="1">
      <c r="A3" s="130" t="s">
        <v>86</v>
      </c>
      <c r="B3" s="130"/>
      <c r="C3" s="131" t="str">
        <f>CONCATENATE("Plan za ",RIGHT(C6,5))</f>
        <v>Plan za 2025.</v>
      </c>
      <c r="D3" s="131" t="str">
        <f>CONCATENATE("Projekcija za ",RIGHT(D6,5))</f>
        <v>Projekcija za 2026.</v>
      </c>
      <c r="E3" s="131" t="str">
        <f>CONCATENATE("Projekcija za ",RIGHT(E6,5))</f>
        <v>Projekcija za 2027.</v>
      </c>
    </row>
    <row r="4" spans="1:19">
      <c r="A4" s="132">
        <v>1</v>
      </c>
      <c r="B4" s="132"/>
      <c r="C4" s="133">
        <v>2</v>
      </c>
      <c r="D4" s="133">
        <v>3</v>
      </c>
      <c r="E4" s="133">
        <v>4</v>
      </c>
    </row>
    <row r="5" spans="1:19" s="134" customFormat="1" ht="14.25">
      <c r="B5" s="134" t="s">
        <v>6</v>
      </c>
      <c r="C5" s="135">
        <f>IF(ISBLANK(C8),"",C8)</f>
        <v>26270206</v>
      </c>
      <c r="D5" s="135">
        <f>IF(ISBLANK(D8),"",D8)</f>
        <v>40328100</v>
      </c>
      <c r="E5" s="135">
        <f>IF(ISBLANK(E8),"",E8)</f>
        <v>29652732</v>
      </c>
      <c r="F5" s="135"/>
      <c r="H5" s="135"/>
    </row>
    <row r="6" spans="1:19" s="141" customFormat="1" hidden="1">
      <c r="A6" s="136" t="s">
        <v>14</v>
      </c>
      <c r="B6" s="136" t="s">
        <v>14</v>
      </c>
      <c r="C6" s="137" t="s">
        <v>60</v>
      </c>
      <c r="D6" s="137" t="s">
        <v>61</v>
      </c>
      <c r="E6" s="138" t="s">
        <v>62</v>
      </c>
      <c r="F6" s="139"/>
      <c r="G6" s="140"/>
      <c r="H6" s="139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1:19" s="141" customFormat="1" ht="55.15" hidden="1" customHeight="1">
      <c r="A7" s="136" t="s">
        <v>87</v>
      </c>
      <c r="B7" s="136" t="s">
        <v>14</v>
      </c>
      <c r="C7" s="142" t="s">
        <v>17</v>
      </c>
      <c r="D7" s="142" t="s">
        <v>17</v>
      </c>
      <c r="E7" s="143" t="s">
        <v>17</v>
      </c>
      <c r="F7" s="139"/>
      <c r="G7" s="140"/>
      <c r="H7" s="139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19" s="141" customFormat="1" hidden="1">
      <c r="A8" s="144" t="s">
        <v>66</v>
      </c>
      <c r="B8" s="144" t="s">
        <v>14</v>
      </c>
      <c r="C8" s="145">
        <v>26270206</v>
      </c>
      <c r="D8" s="145">
        <v>40328100</v>
      </c>
      <c r="E8" s="145">
        <v>29652732</v>
      </c>
      <c r="F8" s="139"/>
      <c r="G8" s="140"/>
      <c r="H8" s="139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1:19" s="140" customFormat="1" ht="14.25">
      <c r="A9" s="146" t="s">
        <v>88</v>
      </c>
      <c r="B9" s="147" t="s">
        <v>51</v>
      </c>
      <c r="C9" s="148">
        <v>25055304</v>
      </c>
      <c r="D9" s="148">
        <v>38610241</v>
      </c>
      <c r="E9" s="148">
        <v>28071576</v>
      </c>
      <c r="F9" s="139"/>
      <c r="H9" s="139"/>
    </row>
    <row r="10" spans="1:19">
      <c r="A10" s="149" t="s">
        <v>50</v>
      </c>
      <c r="B10" s="150" t="s">
        <v>51</v>
      </c>
      <c r="C10" s="151">
        <v>24810778</v>
      </c>
      <c r="D10" s="151">
        <v>38269249</v>
      </c>
      <c r="E10" s="151">
        <v>27730535</v>
      </c>
      <c r="F10" s="152"/>
      <c r="G10" s="153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1" spans="1:19">
      <c r="A11" s="149" t="s">
        <v>52</v>
      </c>
      <c r="B11" s="150" t="s">
        <v>53</v>
      </c>
      <c r="C11" s="151">
        <v>244526</v>
      </c>
      <c r="D11" s="151">
        <v>340992</v>
      </c>
      <c r="E11" s="151">
        <v>341041</v>
      </c>
      <c r="F11" s="152"/>
      <c r="G11" s="153"/>
      <c r="H11" s="152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>
      <c r="A12" s="146" t="s">
        <v>67</v>
      </c>
      <c r="B12" s="147" t="s">
        <v>48</v>
      </c>
      <c r="C12" s="148">
        <v>143410</v>
      </c>
      <c r="D12" s="148">
        <v>236400</v>
      </c>
      <c r="E12" s="148">
        <v>24100</v>
      </c>
      <c r="F12" s="135"/>
      <c r="G12" s="134"/>
      <c r="H12" s="135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</row>
    <row r="13" spans="1:19">
      <c r="A13" s="149" t="s">
        <v>47</v>
      </c>
      <c r="B13" s="150" t="s">
        <v>48</v>
      </c>
      <c r="C13" s="151">
        <v>143410</v>
      </c>
      <c r="D13" s="151">
        <v>236400</v>
      </c>
      <c r="E13" s="151">
        <v>24100</v>
      </c>
      <c r="F13" s="152"/>
      <c r="G13" s="153"/>
      <c r="H13" s="152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</row>
    <row r="14" spans="1:19">
      <c r="A14" s="146" t="s">
        <v>89</v>
      </c>
      <c r="B14" s="147" t="s">
        <v>90</v>
      </c>
      <c r="C14" s="148">
        <v>1071492</v>
      </c>
      <c r="D14" s="148">
        <v>1481459</v>
      </c>
      <c r="E14" s="148">
        <v>1557056</v>
      </c>
      <c r="F14" s="135"/>
      <c r="G14" s="134"/>
      <c r="H14" s="135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</row>
    <row r="15" spans="1:19">
      <c r="A15" s="149" t="s">
        <v>41</v>
      </c>
      <c r="B15" s="150" t="s">
        <v>42</v>
      </c>
      <c r="C15" s="151">
        <v>372072</v>
      </c>
      <c r="D15" s="151">
        <v>516810</v>
      </c>
      <c r="E15" s="151">
        <v>519963</v>
      </c>
      <c r="F15" s="152"/>
      <c r="G15" s="153"/>
      <c r="H15" s="152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</row>
    <row r="16" spans="1:19">
      <c r="A16" s="149" t="s">
        <v>54</v>
      </c>
      <c r="B16" s="150" t="s">
        <v>55</v>
      </c>
      <c r="C16" s="151">
        <v>513270</v>
      </c>
      <c r="D16" s="151">
        <v>604249</v>
      </c>
      <c r="E16" s="151">
        <v>676693</v>
      </c>
      <c r="F16" s="152"/>
      <c r="G16" s="153"/>
      <c r="H16" s="152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</row>
    <row r="17" spans="1:19">
      <c r="A17" s="149" t="s">
        <v>56</v>
      </c>
      <c r="B17" s="150" t="s">
        <v>57</v>
      </c>
      <c r="C17" s="151">
        <v>186150</v>
      </c>
      <c r="D17" s="151">
        <v>360400</v>
      </c>
      <c r="E17" s="151">
        <v>360400</v>
      </c>
      <c r="F17" s="152"/>
      <c r="G17" s="153"/>
      <c r="H17" s="152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</row>
    <row r="18" spans="1:19">
      <c r="A18" s="149"/>
      <c r="B18" s="150"/>
      <c r="C18" s="151"/>
      <c r="D18" s="151"/>
      <c r="E18" s="151"/>
      <c r="F18" s="152"/>
      <c r="G18" s="153"/>
      <c r="H18" s="152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</row>
    <row r="19" spans="1:19">
      <c r="A19" s="149"/>
      <c r="B19" s="150"/>
      <c r="C19" s="151"/>
      <c r="D19" s="151"/>
      <c r="E19" s="151"/>
      <c r="F19" s="152"/>
      <c r="G19" s="153"/>
      <c r="H19" s="152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</row>
    <row r="20" spans="1:19">
      <c r="A20" s="149"/>
      <c r="B20" s="150"/>
      <c r="C20" s="151"/>
      <c r="D20" s="151"/>
      <c r="E20" s="151"/>
      <c r="F20" s="152"/>
      <c r="G20" s="153"/>
      <c r="H20" s="152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</row>
    <row r="21" spans="1:19">
      <c r="A21" s="149"/>
      <c r="B21" s="150"/>
      <c r="C21" s="151"/>
      <c r="D21" s="151"/>
      <c r="E21" s="151"/>
      <c r="F21" s="152"/>
      <c r="G21" s="153"/>
      <c r="H21" s="15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19">
      <c r="A22" s="149"/>
      <c r="B22" s="150"/>
      <c r="C22" s="151"/>
      <c r="D22" s="151"/>
      <c r="E22" s="151"/>
      <c r="F22" s="152"/>
      <c r="G22" s="153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</row>
    <row r="25" spans="1:19" ht="15.75">
      <c r="D25" s="155"/>
    </row>
    <row r="26" spans="1:19" ht="15.75">
      <c r="D26" s="155"/>
    </row>
    <row r="27" spans="1:19" ht="15.75">
      <c r="D27" s="155"/>
    </row>
  </sheetData>
  <mergeCells count="3">
    <mergeCell ref="A1:E1"/>
    <mergeCell ref="A3:B3"/>
    <mergeCell ref="A4:B4"/>
  </mergeCells>
  <pageMargins left="1.3779527559055118" right="1.1811023622047245" top="1.18" bottom="0.78740157480314965" header="0.19685039370078741" footer="0.47244094488188981"/>
  <pageSetup paperSize="9" scale="85" orientation="landscape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8A7A-83D9-4430-8311-BD18F2CBD4C6}">
  <sheetPr codeName="Sheet8"/>
  <dimension ref="A1:S22"/>
  <sheetViews>
    <sheetView zoomScale="90" zoomScaleNormal="90" workbookViewId="0">
      <selection activeCell="K31" sqref="K31"/>
    </sheetView>
  </sheetViews>
  <sheetFormatPr defaultColWidth="21.83203125" defaultRowHeight="12.75"/>
  <cols>
    <col min="1" max="1" width="19.1640625" style="183" customWidth="1"/>
    <col min="2" max="2" width="80.1640625" style="76" customWidth="1"/>
    <col min="3" max="3" width="20.6640625" style="157" customWidth="1"/>
    <col min="4" max="4" width="20.5" style="157" customWidth="1"/>
    <col min="5" max="5" width="17.33203125" style="157" bestFit="1" customWidth="1"/>
    <col min="6" max="6" width="18.33203125" style="157" customWidth="1"/>
    <col min="7" max="7" width="11.33203125" style="76" customWidth="1"/>
    <col min="8" max="8" width="18.33203125" style="157" customWidth="1"/>
    <col min="9" max="9" width="11.33203125" style="76" customWidth="1"/>
    <col min="10" max="16384" width="21.83203125" style="76"/>
  </cols>
  <sheetData>
    <row r="1" spans="1:19" ht="15.75">
      <c r="A1" s="156" t="s">
        <v>91</v>
      </c>
      <c r="B1" s="156"/>
      <c r="C1" s="156"/>
      <c r="D1" s="156"/>
      <c r="E1" s="156"/>
    </row>
    <row r="2" spans="1:19" ht="15">
      <c r="A2" s="158"/>
      <c r="B2" s="159"/>
      <c r="C2" s="160"/>
      <c r="D2" s="161"/>
      <c r="E2" s="129"/>
    </row>
    <row r="3" spans="1:19" ht="28.5">
      <c r="A3" s="162" t="s">
        <v>86</v>
      </c>
      <c r="B3" s="130"/>
      <c r="C3" s="163" t="str">
        <f>LEFT(C6,LEN(C6))</f>
        <v>Plan za 2025.</v>
      </c>
      <c r="D3" s="163" t="str">
        <f>LEFT(D6,LEN(D6))</f>
        <v>Projekcija za 2026.</v>
      </c>
      <c r="E3" s="163" t="str">
        <f>LEFT(E6,LEN(E6))</f>
        <v>Projekcija za 2027.</v>
      </c>
    </row>
    <row r="4" spans="1:19" ht="15">
      <c r="A4" s="164">
        <v>1</v>
      </c>
      <c r="B4" s="132"/>
      <c r="C4" s="165">
        <v>2</v>
      </c>
      <c r="D4" s="165">
        <v>3</v>
      </c>
      <c r="E4" s="165">
        <v>4</v>
      </c>
    </row>
    <row r="5" spans="1:19" ht="14.25">
      <c r="A5" s="166"/>
      <c r="B5" s="167" t="s">
        <v>6</v>
      </c>
      <c r="C5" s="168">
        <f>IF(ISBLANK(C8),"",C8)</f>
        <v>26270206</v>
      </c>
      <c r="D5" s="168">
        <f>IF(ISBLANK(D8),"",D8)</f>
        <v>40328100</v>
      </c>
      <c r="E5" s="168">
        <f>IF(ISBLANK(E8),"",E8)</f>
        <v>29652732</v>
      </c>
    </row>
    <row r="6" spans="1:19" ht="55.15" hidden="1" customHeight="1">
      <c r="A6" s="169" t="s">
        <v>14</v>
      </c>
      <c r="B6" s="169" t="s">
        <v>14</v>
      </c>
      <c r="C6" s="170" t="s">
        <v>60</v>
      </c>
      <c r="D6" s="170" t="s">
        <v>61</v>
      </c>
      <c r="E6" s="171" t="s">
        <v>62</v>
      </c>
      <c r="F6" s="172"/>
      <c r="G6" s="173"/>
      <c r="H6" s="172"/>
      <c r="I6" s="173"/>
      <c r="J6" s="173"/>
      <c r="K6" s="173"/>
      <c r="L6" s="173"/>
      <c r="M6" s="173"/>
      <c r="N6" s="173"/>
      <c r="O6" s="173"/>
      <c r="P6" s="173"/>
      <c r="Q6" s="173"/>
    </row>
    <row r="7" spans="1:19" ht="14.25" hidden="1">
      <c r="A7" s="136" t="s">
        <v>92</v>
      </c>
      <c r="B7" s="136" t="s">
        <v>14</v>
      </c>
      <c r="C7" s="174" t="s">
        <v>17</v>
      </c>
      <c r="D7" s="174" t="s">
        <v>17</v>
      </c>
      <c r="E7" s="175" t="s">
        <v>17</v>
      </c>
      <c r="F7" s="135"/>
      <c r="G7" s="134"/>
      <c r="H7" s="135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</row>
    <row r="8" spans="1:19" ht="15" hidden="1">
      <c r="A8" s="176" t="s">
        <v>93</v>
      </c>
      <c r="B8" s="177" t="s">
        <v>94</v>
      </c>
      <c r="C8" s="151">
        <v>26270206</v>
      </c>
      <c r="D8" s="151">
        <v>40328100</v>
      </c>
      <c r="E8" s="151">
        <v>29652732</v>
      </c>
      <c r="F8" s="152"/>
      <c r="G8" s="153"/>
      <c r="H8" s="152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</row>
    <row r="9" spans="1:19" s="90" customFormat="1" ht="14.25">
      <c r="A9" s="178" t="s">
        <v>95</v>
      </c>
      <c r="B9" s="179" t="s">
        <v>96</v>
      </c>
      <c r="C9" s="148">
        <v>26270206</v>
      </c>
      <c r="D9" s="148">
        <v>40328100</v>
      </c>
      <c r="E9" s="148">
        <v>29652732</v>
      </c>
      <c r="F9" s="135"/>
      <c r="G9" s="134"/>
      <c r="H9" s="135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pans="1:19" ht="15">
      <c r="A10" s="180" t="s">
        <v>97</v>
      </c>
      <c r="B10" s="181" t="s">
        <v>98</v>
      </c>
      <c r="C10" s="151">
        <v>26270206</v>
      </c>
      <c r="D10" s="151">
        <v>40328100</v>
      </c>
      <c r="E10" s="151">
        <v>29652732</v>
      </c>
      <c r="F10" s="152"/>
      <c r="G10" s="153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9" spans="4:4">
      <c r="D19" s="182"/>
    </row>
    <row r="20" spans="4:4">
      <c r="D20" s="182"/>
    </row>
    <row r="21" spans="4:4">
      <c r="D21" s="182"/>
    </row>
    <row r="22" spans="4:4">
      <c r="D22" s="182"/>
    </row>
  </sheetData>
  <mergeCells count="3">
    <mergeCell ref="A1:E1"/>
    <mergeCell ref="A3:B3"/>
    <mergeCell ref="A4:B4"/>
  </mergeCells>
  <pageMargins left="0.97" right="1" top="1.31" bottom="0.78740157480314965" header="0.19685039370078741" footer="0.47244094488188981"/>
  <pageSetup paperSize="9" scale="85" orientation="landscape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9286-5796-4299-B78D-9005CFAB3910}">
  <sheetPr codeName="Sheet9">
    <pageSetUpPr fitToPage="1"/>
  </sheetPr>
  <dimension ref="A1:S143"/>
  <sheetViews>
    <sheetView tabSelected="1" zoomScale="90" zoomScaleNormal="90" workbookViewId="0">
      <selection activeCell="L22" sqref="L22"/>
    </sheetView>
  </sheetViews>
  <sheetFormatPr defaultColWidth="21.83203125" defaultRowHeight="12.75"/>
  <cols>
    <col min="1" max="1" width="23.5" style="183" customWidth="1"/>
    <col min="2" max="2" width="80.1640625" style="76" customWidth="1"/>
    <col min="3" max="3" width="69.33203125" style="157" hidden="1" customWidth="1"/>
    <col min="4" max="4" width="20.5" style="157" hidden="1" customWidth="1"/>
    <col min="5" max="5" width="17.33203125" style="157" hidden="1" customWidth="1"/>
    <col min="6" max="6" width="18.33203125" style="157" hidden="1" customWidth="1"/>
    <col min="7" max="7" width="23" style="76" hidden="1" customWidth="1"/>
    <col min="8" max="8" width="21" style="157" customWidth="1"/>
    <col min="9" max="16384" width="21.83203125" style="76"/>
  </cols>
  <sheetData>
    <row r="1" spans="1:19" ht="15.75">
      <c r="A1" s="184" t="s">
        <v>99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9" ht="15">
      <c r="A2" s="158"/>
      <c r="B2" s="159"/>
      <c r="C2" s="160"/>
      <c r="D2" s="161"/>
      <c r="E2" s="129"/>
    </row>
    <row r="3" spans="1:19" ht="28.5">
      <c r="A3" s="185" t="s">
        <v>100</v>
      </c>
      <c r="B3" s="186" t="s">
        <v>101</v>
      </c>
      <c r="C3" s="163"/>
      <c r="D3" s="163"/>
      <c r="E3" s="163"/>
      <c r="H3" s="163" t="str">
        <f>CONCATENATE("Plan za ", RIGHT(H4,4),".")</f>
        <v>Plan za 2025.</v>
      </c>
      <c r="I3" s="163" t="str">
        <f>CONCATENATE("Projekcija za ", RIGHT(I4,4),".")</f>
        <v>Projekcija za 2026.</v>
      </c>
      <c r="J3" s="163" t="str">
        <f>CONCATENATE("Projekcija za ", RIGHT(J4,4), ".")</f>
        <v>Projekcija za 2027.</v>
      </c>
    </row>
    <row r="4" spans="1:19" ht="55.15" hidden="1" customHeight="1">
      <c r="A4" s="169" t="s">
        <v>14</v>
      </c>
      <c r="B4" s="169" t="s">
        <v>14</v>
      </c>
      <c r="C4" s="169" t="s">
        <v>14</v>
      </c>
      <c r="D4" s="169" t="s">
        <v>14</v>
      </c>
      <c r="E4" s="169" t="s">
        <v>14</v>
      </c>
      <c r="F4" s="169" t="s">
        <v>14</v>
      </c>
      <c r="G4" s="169" t="s">
        <v>14</v>
      </c>
      <c r="H4" s="187" t="s">
        <v>102</v>
      </c>
      <c r="I4" s="187" t="s">
        <v>103</v>
      </c>
      <c r="J4" s="187" t="s">
        <v>104</v>
      </c>
    </row>
    <row r="5" spans="1:19" ht="14.25" hidden="1">
      <c r="A5" s="169" t="s">
        <v>105</v>
      </c>
      <c r="B5" s="169" t="s">
        <v>14</v>
      </c>
      <c r="C5" s="188" t="s">
        <v>106</v>
      </c>
      <c r="D5" s="188" t="s">
        <v>106</v>
      </c>
      <c r="E5" s="169" t="s">
        <v>106</v>
      </c>
      <c r="F5" s="169" t="s">
        <v>106</v>
      </c>
      <c r="G5" s="169" t="s">
        <v>106</v>
      </c>
      <c r="H5" s="189" t="s">
        <v>17</v>
      </c>
      <c r="I5" s="189" t="s">
        <v>17</v>
      </c>
      <c r="J5" s="189" t="s">
        <v>17</v>
      </c>
      <c r="K5" s="190"/>
      <c r="L5" s="190"/>
    </row>
    <row r="6" spans="1:19" ht="14.25">
      <c r="A6" s="146" t="s">
        <v>21</v>
      </c>
      <c r="B6" s="147" t="s">
        <v>20</v>
      </c>
      <c r="C6" s="191" t="s">
        <v>20</v>
      </c>
      <c r="D6" s="191" t="s">
        <v>14</v>
      </c>
      <c r="E6" s="192" t="s">
        <v>14</v>
      </c>
      <c r="F6" s="192" t="s">
        <v>14</v>
      </c>
      <c r="G6" s="192" t="s">
        <v>14</v>
      </c>
      <c r="H6" s="145">
        <v>26270206</v>
      </c>
      <c r="I6" s="145">
        <v>40328100</v>
      </c>
      <c r="J6" s="145">
        <v>29652732</v>
      </c>
      <c r="K6" s="134"/>
      <c r="L6" s="134"/>
      <c r="M6" s="134"/>
      <c r="N6" s="134"/>
      <c r="O6" s="134"/>
      <c r="P6" s="134"/>
      <c r="Q6" s="134"/>
      <c r="R6" s="134"/>
      <c r="S6" s="134"/>
    </row>
    <row r="7" spans="1:19" ht="14.25">
      <c r="A7" s="178" t="s">
        <v>107</v>
      </c>
      <c r="B7" s="179" t="s">
        <v>108</v>
      </c>
      <c r="C7" s="191" t="s">
        <v>14</v>
      </c>
      <c r="D7" s="191" t="s">
        <v>108</v>
      </c>
      <c r="E7" s="192" t="s">
        <v>14</v>
      </c>
      <c r="F7" s="192" t="s">
        <v>14</v>
      </c>
      <c r="G7" s="192" t="s">
        <v>14</v>
      </c>
      <c r="H7" s="145">
        <v>26270206</v>
      </c>
      <c r="I7" s="145">
        <v>40328100</v>
      </c>
      <c r="J7" s="145">
        <v>29652732</v>
      </c>
      <c r="K7" s="134"/>
      <c r="L7" s="134"/>
      <c r="M7" s="134"/>
      <c r="N7" s="134"/>
      <c r="O7" s="134"/>
      <c r="P7" s="134"/>
      <c r="Q7" s="134"/>
      <c r="R7" s="134"/>
      <c r="S7" s="134"/>
    </row>
    <row r="8" spans="1:19" ht="14.25">
      <c r="A8" s="193" t="s">
        <v>109</v>
      </c>
      <c r="B8" s="194" t="s">
        <v>110</v>
      </c>
      <c r="C8" s="191" t="s">
        <v>14</v>
      </c>
      <c r="D8" s="191" t="s">
        <v>14</v>
      </c>
      <c r="E8" s="192" t="s">
        <v>110</v>
      </c>
      <c r="F8" s="192" t="s">
        <v>14</v>
      </c>
      <c r="G8" s="192" t="s">
        <v>14</v>
      </c>
      <c r="H8" s="145">
        <v>26270206</v>
      </c>
      <c r="I8" s="145">
        <v>40328100</v>
      </c>
      <c r="J8" s="145">
        <v>29652732</v>
      </c>
      <c r="K8" s="134"/>
      <c r="L8" s="134"/>
      <c r="M8" s="134"/>
      <c r="N8" s="134"/>
      <c r="O8" s="134"/>
      <c r="P8" s="134"/>
      <c r="Q8" s="134"/>
      <c r="R8" s="134"/>
      <c r="S8" s="134"/>
    </row>
    <row r="9" spans="1:19" ht="14.25">
      <c r="A9" s="195" t="s">
        <v>111</v>
      </c>
      <c r="B9" s="196" t="s">
        <v>112</v>
      </c>
      <c r="C9" s="191" t="s">
        <v>14</v>
      </c>
      <c r="D9" s="191" t="s">
        <v>14</v>
      </c>
      <c r="E9" s="192" t="s">
        <v>14</v>
      </c>
      <c r="F9" s="192" t="s">
        <v>112</v>
      </c>
      <c r="G9" s="192" t="s">
        <v>14</v>
      </c>
      <c r="H9" s="145">
        <v>19400627</v>
      </c>
      <c r="I9" s="145">
        <v>20341455</v>
      </c>
      <c r="J9" s="145">
        <v>21564321</v>
      </c>
      <c r="K9" s="134"/>
      <c r="L9" s="134"/>
      <c r="M9" s="134"/>
      <c r="N9" s="134"/>
      <c r="O9" s="134"/>
      <c r="P9" s="134"/>
      <c r="Q9" s="134"/>
      <c r="R9" s="134"/>
      <c r="S9" s="134"/>
    </row>
    <row r="10" spans="1:19" ht="15">
      <c r="A10" s="197" t="s">
        <v>50</v>
      </c>
      <c r="B10" s="198" t="s">
        <v>51</v>
      </c>
      <c r="C10" s="199" t="s">
        <v>14</v>
      </c>
      <c r="D10" s="199" t="s">
        <v>14</v>
      </c>
      <c r="E10" s="200" t="s">
        <v>14</v>
      </c>
      <c r="F10" s="200" t="s">
        <v>14</v>
      </c>
      <c r="G10" s="200" t="s">
        <v>51</v>
      </c>
      <c r="H10" s="201">
        <v>19330789</v>
      </c>
      <c r="I10" s="201">
        <v>20270282</v>
      </c>
      <c r="J10" s="201">
        <v>21492041</v>
      </c>
      <c r="K10" s="153"/>
      <c r="L10" s="153"/>
      <c r="M10" s="153"/>
      <c r="N10" s="153"/>
      <c r="O10" s="153"/>
      <c r="P10" s="153"/>
      <c r="Q10" s="153"/>
      <c r="R10" s="153"/>
      <c r="S10" s="153"/>
    </row>
    <row r="11" spans="1:19" ht="15">
      <c r="A11" s="202" t="s">
        <v>67</v>
      </c>
      <c r="B11" s="203" t="s">
        <v>68</v>
      </c>
      <c r="C11" s="204" t="s">
        <v>14</v>
      </c>
      <c r="D11" s="204" t="s">
        <v>14</v>
      </c>
      <c r="E11" s="205" t="s">
        <v>14</v>
      </c>
      <c r="F11" s="205" t="s">
        <v>14</v>
      </c>
      <c r="G11" s="205" t="s">
        <v>14</v>
      </c>
      <c r="H11" s="206">
        <v>19273964</v>
      </c>
      <c r="I11" s="206">
        <v>20239850</v>
      </c>
      <c r="J11" s="206">
        <v>21462193</v>
      </c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19" ht="15">
      <c r="A12" s="207" t="s">
        <v>47</v>
      </c>
      <c r="B12" s="203" t="s">
        <v>70</v>
      </c>
      <c r="C12" s="204" t="s">
        <v>14</v>
      </c>
      <c r="D12" s="204" t="s">
        <v>14</v>
      </c>
      <c r="E12" s="205" t="s">
        <v>14</v>
      </c>
      <c r="F12" s="205" t="s">
        <v>14</v>
      </c>
      <c r="G12" s="205" t="s">
        <v>14</v>
      </c>
      <c r="H12" s="208">
        <v>16770781</v>
      </c>
      <c r="I12" s="208">
        <v>18109397</v>
      </c>
      <c r="J12" s="208">
        <v>19488428</v>
      </c>
      <c r="K12" s="125"/>
      <c r="L12" s="125"/>
      <c r="M12" s="125"/>
      <c r="N12" s="125"/>
      <c r="O12" s="125"/>
      <c r="P12" s="125"/>
      <c r="Q12" s="125"/>
      <c r="R12" s="125"/>
      <c r="S12" s="125"/>
    </row>
    <row r="13" spans="1:19" ht="15">
      <c r="A13" s="207" t="s">
        <v>71</v>
      </c>
      <c r="B13" s="203" t="s">
        <v>72</v>
      </c>
      <c r="C13" s="204" t="s">
        <v>14</v>
      </c>
      <c r="D13" s="204" t="s">
        <v>14</v>
      </c>
      <c r="E13" s="205" t="s">
        <v>14</v>
      </c>
      <c r="F13" s="205" t="s">
        <v>14</v>
      </c>
      <c r="G13" s="205" t="s">
        <v>14</v>
      </c>
      <c r="H13" s="208">
        <v>2492983</v>
      </c>
      <c r="I13" s="208">
        <v>2120253</v>
      </c>
      <c r="J13" s="208">
        <v>1963565</v>
      </c>
      <c r="K13" s="125"/>
      <c r="L13" s="125"/>
      <c r="M13" s="125"/>
      <c r="N13" s="125"/>
      <c r="O13" s="125"/>
      <c r="P13" s="125"/>
      <c r="Q13" s="125"/>
      <c r="R13" s="125"/>
      <c r="S13" s="125"/>
    </row>
    <row r="14" spans="1:19" ht="15">
      <c r="A14" s="207" t="s">
        <v>73</v>
      </c>
      <c r="B14" s="203" t="s">
        <v>74</v>
      </c>
      <c r="C14" s="204" t="s">
        <v>14</v>
      </c>
      <c r="D14" s="204" t="s">
        <v>14</v>
      </c>
      <c r="E14" s="205" t="s">
        <v>14</v>
      </c>
      <c r="F14" s="205" t="s">
        <v>14</v>
      </c>
      <c r="G14" s="205" t="s">
        <v>14</v>
      </c>
      <c r="H14" s="208">
        <v>200</v>
      </c>
      <c r="I14" s="208">
        <v>200</v>
      </c>
      <c r="J14" s="208">
        <v>200</v>
      </c>
      <c r="K14" s="125"/>
      <c r="L14" s="125"/>
      <c r="M14" s="125"/>
      <c r="N14" s="125"/>
      <c r="O14" s="125"/>
      <c r="P14" s="125"/>
      <c r="Q14" s="125"/>
      <c r="R14" s="125"/>
      <c r="S14" s="125"/>
    </row>
    <row r="15" spans="1:19" ht="15">
      <c r="A15" s="207" t="s">
        <v>75</v>
      </c>
      <c r="B15" s="203" t="s">
        <v>76</v>
      </c>
      <c r="C15" s="204" t="s">
        <v>14</v>
      </c>
      <c r="D15" s="204" t="s">
        <v>14</v>
      </c>
      <c r="E15" s="205" t="s">
        <v>14</v>
      </c>
      <c r="F15" s="205" t="s">
        <v>14</v>
      </c>
      <c r="G15" s="205" t="s">
        <v>14</v>
      </c>
      <c r="H15" s="208">
        <v>10000</v>
      </c>
      <c r="I15" s="208">
        <v>10000</v>
      </c>
      <c r="J15" s="208">
        <v>10000</v>
      </c>
      <c r="K15" s="125"/>
      <c r="L15" s="125"/>
      <c r="M15" s="125"/>
      <c r="N15" s="125"/>
      <c r="O15" s="125"/>
      <c r="P15" s="125"/>
      <c r="Q15" s="125"/>
      <c r="R15" s="125"/>
      <c r="S15" s="125"/>
    </row>
    <row r="16" spans="1:19" ht="15">
      <c r="A16" s="202" t="s">
        <v>77</v>
      </c>
      <c r="B16" s="203" t="s">
        <v>78</v>
      </c>
      <c r="C16" s="204" t="s">
        <v>14</v>
      </c>
      <c r="D16" s="204" t="s">
        <v>14</v>
      </c>
      <c r="E16" s="205" t="s">
        <v>14</v>
      </c>
      <c r="F16" s="205" t="s">
        <v>14</v>
      </c>
      <c r="G16" s="205" t="s">
        <v>14</v>
      </c>
      <c r="H16" s="206">
        <v>56825</v>
      </c>
      <c r="I16" s="206">
        <v>30432</v>
      </c>
      <c r="J16" s="206">
        <v>29848</v>
      </c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19" ht="15">
      <c r="A17" s="207" t="s">
        <v>81</v>
      </c>
      <c r="B17" s="203" t="s">
        <v>82</v>
      </c>
      <c r="C17" s="204" t="s">
        <v>14</v>
      </c>
      <c r="D17" s="204" t="s">
        <v>14</v>
      </c>
      <c r="E17" s="205" t="s">
        <v>14</v>
      </c>
      <c r="F17" s="205" t="s">
        <v>14</v>
      </c>
      <c r="G17" s="205" t="s">
        <v>14</v>
      </c>
      <c r="H17" s="208">
        <v>56825</v>
      </c>
      <c r="I17" s="208">
        <v>30432</v>
      </c>
      <c r="J17" s="208">
        <v>29848</v>
      </c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ht="15">
      <c r="A18" s="197" t="s">
        <v>47</v>
      </c>
      <c r="B18" s="198" t="s">
        <v>48</v>
      </c>
      <c r="C18" s="199" t="s">
        <v>14</v>
      </c>
      <c r="D18" s="199" t="s">
        <v>14</v>
      </c>
      <c r="E18" s="200" t="s">
        <v>14</v>
      </c>
      <c r="F18" s="200" t="s">
        <v>14</v>
      </c>
      <c r="G18" s="200" t="s">
        <v>48</v>
      </c>
      <c r="H18" s="201">
        <v>24100</v>
      </c>
      <c r="I18" s="201">
        <v>24100</v>
      </c>
      <c r="J18" s="201">
        <v>24100</v>
      </c>
      <c r="K18" s="153"/>
      <c r="L18" s="153"/>
      <c r="M18" s="153"/>
      <c r="N18" s="153"/>
      <c r="O18" s="153"/>
      <c r="P18" s="153"/>
      <c r="Q18" s="153"/>
      <c r="R18" s="153"/>
      <c r="S18" s="153"/>
    </row>
    <row r="19" spans="1:19" ht="15">
      <c r="A19" s="202" t="s">
        <v>67</v>
      </c>
      <c r="B19" s="203" t="s">
        <v>68</v>
      </c>
      <c r="C19" s="204" t="s">
        <v>14</v>
      </c>
      <c r="D19" s="204" t="s">
        <v>14</v>
      </c>
      <c r="E19" s="205" t="s">
        <v>14</v>
      </c>
      <c r="F19" s="205" t="s">
        <v>14</v>
      </c>
      <c r="G19" s="205" t="s">
        <v>14</v>
      </c>
      <c r="H19" s="206">
        <v>24100</v>
      </c>
      <c r="I19" s="206">
        <v>24100</v>
      </c>
      <c r="J19" s="206">
        <v>24100</v>
      </c>
      <c r="K19" s="125"/>
      <c r="L19" s="125"/>
      <c r="M19" s="125"/>
      <c r="N19" s="125"/>
      <c r="O19" s="125"/>
      <c r="P19" s="125"/>
      <c r="Q19" s="125"/>
      <c r="R19" s="125"/>
      <c r="S19" s="125"/>
    </row>
    <row r="20" spans="1:19" ht="15">
      <c r="A20" s="207" t="s">
        <v>71</v>
      </c>
      <c r="B20" s="203" t="s">
        <v>72</v>
      </c>
      <c r="C20" s="204" t="s">
        <v>14</v>
      </c>
      <c r="D20" s="204" t="s">
        <v>14</v>
      </c>
      <c r="E20" s="205" t="s">
        <v>14</v>
      </c>
      <c r="F20" s="205" t="s">
        <v>14</v>
      </c>
      <c r="G20" s="205" t="s">
        <v>14</v>
      </c>
      <c r="H20" s="208">
        <v>24100</v>
      </c>
      <c r="I20" s="208">
        <v>24100</v>
      </c>
      <c r="J20" s="208">
        <v>24100</v>
      </c>
      <c r="K20" s="125"/>
      <c r="L20" s="125"/>
      <c r="M20" s="125"/>
      <c r="N20" s="125"/>
      <c r="O20" s="125"/>
      <c r="P20" s="125"/>
      <c r="Q20" s="125"/>
      <c r="R20" s="125"/>
      <c r="S20" s="125"/>
    </row>
    <row r="21" spans="1:19" ht="15">
      <c r="A21" s="197" t="s">
        <v>41</v>
      </c>
      <c r="B21" s="198" t="s">
        <v>42</v>
      </c>
      <c r="C21" s="199" t="s">
        <v>14</v>
      </c>
      <c r="D21" s="199" t="s">
        <v>14</v>
      </c>
      <c r="E21" s="200" t="s">
        <v>14</v>
      </c>
      <c r="F21" s="200" t="s">
        <v>14</v>
      </c>
      <c r="G21" s="200" t="s">
        <v>42</v>
      </c>
      <c r="H21" s="201">
        <v>45738</v>
      </c>
      <c r="I21" s="201">
        <v>47073</v>
      </c>
      <c r="J21" s="201">
        <v>48180</v>
      </c>
      <c r="K21" s="153"/>
      <c r="L21" s="153"/>
      <c r="M21" s="153"/>
      <c r="N21" s="153"/>
      <c r="O21" s="153"/>
      <c r="P21" s="153"/>
      <c r="Q21" s="153"/>
      <c r="R21" s="153"/>
      <c r="S21" s="153"/>
    </row>
    <row r="22" spans="1:19" ht="15">
      <c r="A22" s="202" t="s">
        <v>67</v>
      </c>
      <c r="B22" s="203" t="s">
        <v>68</v>
      </c>
      <c r="C22" s="204" t="s">
        <v>14</v>
      </c>
      <c r="D22" s="204" t="s">
        <v>14</v>
      </c>
      <c r="E22" s="205" t="s">
        <v>14</v>
      </c>
      <c r="F22" s="205" t="s">
        <v>14</v>
      </c>
      <c r="G22" s="205" t="s">
        <v>14</v>
      </c>
      <c r="H22" s="206">
        <v>45738</v>
      </c>
      <c r="I22" s="206">
        <v>47073</v>
      </c>
      <c r="J22" s="206">
        <v>48180</v>
      </c>
      <c r="K22" s="125"/>
      <c r="L22" s="125"/>
      <c r="M22" s="125"/>
      <c r="N22" s="125"/>
      <c r="O22" s="125"/>
      <c r="P22" s="125"/>
      <c r="Q22" s="125"/>
      <c r="R22" s="125"/>
      <c r="S22" s="125"/>
    </row>
    <row r="23" spans="1:19" ht="15">
      <c r="A23" s="209" t="s">
        <v>71</v>
      </c>
      <c r="B23" s="203" t="s">
        <v>72</v>
      </c>
      <c r="C23" s="204" t="s">
        <v>14</v>
      </c>
      <c r="D23" s="204" t="s">
        <v>14</v>
      </c>
      <c r="E23" s="204" t="s">
        <v>14</v>
      </c>
      <c r="F23" s="204" t="s">
        <v>14</v>
      </c>
      <c r="G23" s="205" t="s">
        <v>14</v>
      </c>
      <c r="H23" s="208">
        <v>45738</v>
      </c>
      <c r="I23" s="208">
        <v>47073</v>
      </c>
      <c r="J23" s="208">
        <v>48180</v>
      </c>
      <c r="K23" s="125"/>
      <c r="L23" s="125"/>
      <c r="M23" s="125"/>
      <c r="N23" s="125"/>
      <c r="O23" s="125"/>
      <c r="P23" s="125"/>
      <c r="Q23" s="125"/>
      <c r="R23" s="125"/>
      <c r="S23" s="125"/>
    </row>
    <row r="24" spans="1:19" ht="14.25">
      <c r="A24" s="210" t="s">
        <v>113</v>
      </c>
      <c r="B24" s="196" t="s">
        <v>114</v>
      </c>
      <c r="C24" s="191" t="s">
        <v>14</v>
      </c>
      <c r="D24" s="191" t="s">
        <v>14</v>
      </c>
      <c r="E24" s="191" t="s">
        <v>14</v>
      </c>
      <c r="F24" s="191" t="s">
        <v>114</v>
      </c>
      <c r="G24" s="192" t="s">
        <v>14</v>
      </c>
      <c r="H24" s="145">
        <v>122500</v>
      </c>
      <c r="I24" s="145">
        <v>122500</v>
      </c>
      <c r="J24" s="145">
        <v>122500</v>
      </c>
      <c r="K24" s="134"/>
      <c r="L24" s="134"/>
      <c r="M24" s="134"/>
      <c r="N24" s="134"/>
      <c r="O24" s="134"/>
      <c r="P24" s="134"/>
      <c r="Q24" s="134"/>
      <c r="R24" s="134"/>
      <c r="S24" s="134"/>
    </row>
    <row r="25" spans="1:19" ht="15">
      <c r="A25" s="211" t="s">
        <v>50</v>
      </c>
      <c r="B25" s="198" t="s">
        <v>51</v>
      </c>
      <c r="C25" s="199" t="s">
        <v>14</v>
      </c>
      <c r="D25" s="199" t="s">
        <v>14</v>
      </c>
      <c r="E25" s="199" t="s">
        <v>14</v>
      </c>
      <c r="F25" s="199" t="s">
        <v>14</v>
      </c>
      <c r="G25" s="200" t="s">
        <v>51</v>
      </c>
      <c r="H25" s="201">
        <v>122500</v>
      </c>
      <c r="I25" s="201">
        <v>122500</v>
      </c>
      <c r="J25" s="201">
        <v>122500</v>
      </c>
      <c r="K25" s="153"/>
      <c r="L25" s="153"/>
      <c r="M25" s="153"/>
      <c r="N25" s="153"/>
      <c r="O25" s="153"/>
      <c r="P25" s="153"/>
      <c r="Q25" s="153"/>
      <c r="R25" s="153"/>
      <c r="S25" s="153"/>
    </row>
    <row r="26" spans="1:19" ht="15">
      <c r="A26" s="212" t="s">
        <v>67</v>
      </c>
      <c r="B26" s="203" t="s">
        <v>68</v>
      </c>
      <c r="C26" s="204" t="s">
        <v>14</v>
      </c>
      <c r="D26" s="204" t="s">
        <v>14</v>
      </c>
      <c r="E26" s="204" t="s">
        <v>14</v>
      </c>
      <c r="F26" s="204" t="s">
        <v>14</v>
      </c>
      <c r="G26" s="205" t="s">
        <v>14</v>
      </c>
      <c r="H26" s="206">
        <v>122500</v>
      </c>
      <c r="I26" s="206">
        <v>122500</v>
      </c>
      <c r="J26" s="206">
        <v>122500</v>
      </c>
      <c r="K26" s="125"/>
      <c r="L26" s="125"/>
      <c r="M26" s="125"/>
      <c r="N26" s="125"/>
      <c r="O26" s="125"/>
      <c r="P26" s="125"/>
      <c r="Q26" s="125"/>
      <c r="R26" s="125"/>
      <c r="S26" s="125"/>
    </row>
    <row r="27" spans="1:19" ht="15">
      <c r="A27" s="209" t="s">
        <v>71</v>
      </c>
      <c r="B27" s="203" t="s">
        <v>72</v>
      </c>
      <c r="C27" s="204" t="s">
        <v>14</v>
      </c>
      <c r="D27" s="204" t="s">
        <v>14</v>
      </c>
      <c r="E27" s="204" t="s">
        <v>14</v>
      </c>
      <c r="F27" s="204" t="s">
        <v>14</v>
      </c>
      <c r="G27" s="205" t="s">
        <v>14</v>
      </c>
      <c r="H27" s="208">
        <v>122500</v>
      </c>
      <c r="I27" s="208">
        <v>122500</v>
      </c>
      <c r="J27" s="208">
        <v>122500</v>
      </c>
      <c r="K27" s="125"/>
      <c r="L27" s="125"/>
      <c r="M27" s="125"/>
      <c r="N27" s="125"/>
      <c r="O27" s="125"/>
      <c r="P27" s="125"/>
      <c r="Q27" s="125"/>
      <c r="R27" s="125"/>
      <c r="S27" s="125"/>
    </row>
    <row r="28" spans="1:19" ht="14.25">
      <c r="A28" s="210" t="s">
        <v>115</v>
      </c>
      <c r="B28" s="196" t="s">
        <v>116</v>
      </c>
      <c r="C28" s="191" t="s">
        <v>14</v>
      </c>
      <c r="D28" s="191" t="s">
        <v>14</v>
      </c>
      <c r="E28" s="191" t="s">
        <v>14</v>
      </c>
      <c r="F28" s="191" t="s">
        <v>116</v>
      </c>
      <c r="G28" s="192" t="s">
        <v>14</v>
      </c>
      <c r="H28" s="145">
        <v>125667</v>
      </c>
      <c r="I28" s="145">
        <v>125667</v>
      </c>
      <c r="J28" s="145">
        <v>125667</v>
      </c>
      <c r="K28" s="134"/>
      <c r="L28" s="134"/>
      <c r="M28" s="134"/>
      <c r="N28" s="134"/>
      <c r="O28" s="134"/>
      <c r="P28" s="134"/>
      <c r="Q28" s="134"/>
      <c r="R28" s="134"/>
      <c r="S28" s="134"/>
    </row>
    <row r="29" spans="1:19" ht="15">
      <c r="A29" s="211" t="s">
        <v>50</v>
      </c>
      <c r="B29" s="198" t="s">
        <v>51</v>
      </c>
      <c r="C29" s="199" t="s">
        <v>14</v>
      </c>
      <c r="D29" s="199" t="s">
        <v>14</v>
      </c>
      <c r="E29" s="199" t="s">
        <v>14</v>
      </c>
      <c r="F29" s="199" t="s">
        <v>14</v>
      </c>
      <c r="G29" s="200" t="s">
        <v>51</v>
      </c>
      <c r="H29" s="201">
        <v>125667</v>
      </c>
      <c r="I29" s="201">
        <v>125667</v>
      </c>
      <c r="J29" s="201">
        <v>125667</v>
      </c>
      <c r="K29" s="153"/>
      <c r="L29" s="153"/>
      <c r="M29" s="153"/>
      <c r="N29" s="153"/>
      <c r="O29" s="153"/>
      <c r="P29" s="153"/>
      <c r="Q29" s="153"/>
      <c r="R29" s="153"/>
      <c r="S29" s="153"/>
    </row>
    <row r="30" spans="1:19" ht="15">
      <c r="A30" s="212" t="s">
        <v>67</v>
      </c>
      <c r="B30" s="203" t="s">
        <v>68</v>
      </c>
      <c r="C30" s="204" t="s">
        <v>14</v>
      </c>
      <c r="D30" s="204" t="s">
        <v>14</v>
      </c>
      <c r="E30" s="204" t="s">
        <v>14</v>
      </c>
      <c r="F30" s="204" t="s">
        <v>14</v>
      </c>
      <c r="G30" s="205" t="s">
        <v>14</v>
      </c>
      <c r="H30" s="206">
        <v>125667</v>
      </c>
      <c r="I30" s="206">
        <v>125667</v>
      </c>
      <c r="J30" s="206">
        <v>125667</v>
      </c>
      <c r="K30" s="125"/>
      <c r="L30" s="125"/>
      <c r="M30" s="125"/>
      <c r="N30" s="125"/>
      <c r="O30" s="125"/>
      <c r="P30" s="125"/>
      <c r="Q30" s="125"/>
      <c r="R30" s="125"/>
      <c r="S30" s="125"/>
    </row>
    <row r="31" spans="1:19" ht="15">
      <c r="A31" s="209" t="s">
        <v>71</v>
      </c>
      <c r="B31" s="203" t="s">
        <v>72</v>
      </c>
      <c r="C31" s="204" t="s">
        <v>14</v>
      </c>
      <c r="D31" s="204" t="s">
        <v>14</v>
      </c>
      <c r="E31" s="204" t="s">
        <v>14</v>
      </c>
      <c r="F31" s="204" t="s">
        <v>14</v>
      </c>
      <c r="G31" s="205" t="s">
        <v>14</v>
      </c>
      <c r="H31" s="208">
        <v>125667</v>
      </c>
      <c r="I31" s="208">
        <v>125667</v>
      </c>
      <c r="J31" s="208">
        <v>125667</v>
      </c>
      <c r="K31" s="125"/>
      <c r="L31" s="125"/>
      <c r="M31" s="125"/>
      <c r="N31" s="125"/>
      <c r="O31" s="125"/>
      <c r="P31" s="125"/>
      <c r="Q31" s="125"/>
      <c r="R31" s="125"/>
      <c r="S31" s="125"/>
    </row>
    <row r="32" spans="1:19" ht="14.25">
      <c r="A32" s="210" t="s">
        <v>117</v>
      </c>
      <c r="B32" s="196" t="s">
        <v>118</v>
      </c>
      <c r="C32" s="191" t="s">
        <v>14</v>
      </c>
      <c r="D32" s="191" t="s">
        <v>14</v>
      </c>
      <c r="E32" s="191" t="s">
        <v>14</v>
      </c>
      <c r="F32" s="191" t="s">
        <v>118</v>
      </c>
      <c r="G32" s="192" t="s">
        <v>14</v>
      </c>
      <c r="H32" s="145">
        <v>45780</v>
      </c>
      <c r="I32" s="145">
        <v>45780</v>
      </c>
      <c r="J32" s="145">
        <v>74095</v>
      </c>
      <c r="K32" s="134"/>
      <c r="L32" s="134"/>
      <c r="M32" s="134"/>
      <c r="N32" s="134"/>
      <c r="O32" s="134"/>
      <c r="P32" s="134"/>
      <c r="Q32" s="134"/>
      <c r="R32" s="134"/>
      <c r="S32" s="134"/>
    </row>
    <row r="33" spans="1:19" ht="15">
      <c r="A33" s="211" t="s">
        <v>50</v>
      </c>
      <c r="B33" s="198" t="s">
        <v>51</v>
      </c>
      <c r="C33" s="199" t="s">
        <v>14</v>
      </c>
      <c r="D33" s="199" t="s">
        <v>14</v>
      </c>
      <c r="E33" s="199" t="s">
        <v>14</v>
      </c>
      <c r="F33" s="199" t="s">
        <v>14</v>
      </c>
      <c r="G33" s="200" t="s">
        <v>51</v>
      </c>
      <c r="H33" s="201">
        <v>45780</v>
      </c>
      <c r="I33" s="201">
        <v>45780</v>
      </c>
      <c r="J33" s="201">
        <v>74095</v>
      </c>
      <c r="K33" s="153"/>
      <c r="L33" s="153"/>
      <c r="M33" s="153"/>
      <c r="N33" s="153"/>
      <c r="O33" s="153"/>
      <c r="P33" s="153"/>
      <c r="Q33" s="153"/>
      <c r="R33" s="153"/>
      <c r="S33" s="153"/>
    </row>
    <row r="34" spans="1:19" ht="15">
      <c r="A34" s="212" t="s">
        <v>67</v>
      </c>
      <c r="B34" s="203" t="s">
        <v>68</v>
      </c>
      <c r="C34" s="204" t="s">
        <v>14</v>
      </c>
      <c r="D34" s="204" t="s">
        <v>14</v>
      </c>
      <c r="E34" s="204" t="s">
        <v>14</v>
      </c>
      <c r="F34" s="204" t="s">
        <v>14</v>
      </c>
      <c r="G34" s="205" t="s">
        <v>14</v>
      </c>
      <c r="H34" s="206">
        <v>45780</v>
      </c>
      <c r="I34" s="206">
        <v>45780</v>
      </c>
      <c r="J34" s="206">
        <v>74095</v>
      </c>
      <c r="K34" s="125"/>
      <c r="L34" s="125"/>
      <c r="M34" s="125"/>
      <c r="N34" s="125"/>
      <c r="O34" s="125"/>
      <c r="P34" s="125"/>
      <c r="Q34" s="125"/>
      <c r="R34" s="125"/>
      <c r="S34" s="125"/>
    </row>
    <row r="35" spans="1:19" ht="15">
      <c r="A35" s="209" t="s">
        <v>71</v>
      </c>
      <c r="B35" s="203" t="s">
        <v>72</v>
      </c>
      <c r="C35" s="204" t="s">
        <v>14</v>
      </c>
      <c r="D35" s="204" t="s">
        <v>14</v>
      </c>
      <c r="E35" s="204" t="s">
        <v>14</v>
      </c>
      <c r="F35" s="204" t="s">
        <v>14</v>
      </c>
      <c r="G35" s="205" t="s">
        <v>14</v>
      </c>
      <c r="H35" s="208">
        <v>45780</v>
      </c>
      <c r="I35" s="208">
        <v>45780</v>
      </c>
      <c r="J35" s="208">
        <v>74095</v>
      </c>
      <c r="K35" s="125"/>
      <c r="L35" s="125"/>
      <c r="M35" s="125"/>
      <c r="N35" s="125"/>
      <c r="O35" s="125"/>
      <c r="P35" s="125"/>
      <c r="Q35" s="125"/>
      <c r="R35" s="125"/>
      <c r="S35" s="125"/>
    </row>
    <row r="36" spans="1:19" ht="14.25">
      <c r="A36" s="210" t="s">
        <v>119</v>
      </c>
      <c r="B36" s="196" t="s">
        <v>120</v>
      </c>
      <c r="C36" s="191" t="s">
        <v>14</v>
      </c>
      <c r="D36" s="191" t="s">
        <v>14</v>
      </c>
      <c r="E36" s="191" t="s">
        <v>14</v>
      </c>
      <c r="F36" s="191" t="s">
        <v>120</v>
      </c>
      <c r="G36" s="192" t="s">
        <v>14</v>
      </c>
      <c r="H36" s="145">
        <v>92900</v>
      </c>
      <c r="I36" s="145">
        <v>92900</v>
      </c>
      <c r="J36" s="145">
        <v>92900</v>
      </c>
      <c r="K36" s="134"/>
      <c r="L36" s="134"/>
      <c r="M36" s="134"/>
      <c r="N36" s="134"/>
      <c r="O36" s="134"/>
      <c r="P36" s="134"/>
      <c r="Q36" s="134"/>
      <c r="R36" s="134"/>
      <c r="S36" s="134"/>
    </row>
    <row r="37" spans="1:19" ht="15">
      <c r="A37" s="211" t="s">
        <v>50</v>
      </c>
      <c r="B37" s="198" t="s">
        <v>51</v>
      </c>
      <c r="C37" s="199" t="s">
        <v>14</v>
      </c>
      <c r="D37" s="199" t="s">
        <v>14</v>
      </c>
      <c r="E37" s="199" t="s">
        <v>14</v>
      </c>
      <c r="F37" s="199" t="s">
        <v>14</v>
      </c>
      <c r="G37" s="200" t="s">
        <v>51</v>
      </c>
      <c r="H37" s="201">
        <v>92900</v>
      </c>
      <c r="I37" s="201">
        <v>92900</v>
      </c>
      <c r="J37" s="201">
        <v>92900</v>
      </c>
      <c r="K37" s="153"/>
      <c r="L37" s="153"/>
      <c r="M37" s="153"/>
      <c r="N37" s="153"/>
      <c r="O37" s="153"/>
      <c r="P37" s="153"/>
      <c r="Q37" s="153"/>
      <c r="R37" s="153"/>
      <c r="S37" s="153"/>
    </row>
    <row r="38" spans="1:19" ht="15">
      <c r="A38" s="212" t="s">
        <v>67</v>
      </c>
      <c r="B38" s="203" t="s">
        <v>68</v>
      </c>
      <c r="C38" s="204" t="s">
        <v>14</v>
      </c>
      <c r="D38" s="204" t="s">
        <v>14</v>
      </c>
      <c r="E38" s="204" t="s">
        <v>14</v>
      </c>
      <c r="F38" s="204" t="s">
        <v>14</v>
      </c>
      <c r="G38" s="205" t="s">
        <v>14</v>
      </c>
      <c r="H38" s="206">
        <v>92900</v>
      </c>
      <c r="I38" s="206">
        <v>92900</v>
      </c>
      <c r="J38" s="206">
        <v>92900</v>
      </c>
      <c r="K38" s="125"/>
      <c r="L38" s="125"/>
      <c r="M38" s="125"/>
      <c r="N38" s="125"/>
      <c r="O38" s="125"/>
      <c r="P38" s="125"/>
      <c r="Q38" s="125"/>
      <c r="R38" s="125"/>
      <c r="S38" s="125"/>
    </row>
    <row r="39" spans="1:19" ht="15">
      <c r="A39" s="209" t="s">
        <v>71</v>
      </c>
      <c r="B39" s="203" t="s">
        <v>72</v>
      </c>
      <c r="C39" s="204" t="s">
        <v>14</v>
      </c>
      <c r="D39" s="204" t="s">
        <v>14</v>
      </c>
      <c r="E39" s="204" t="s">
        <v>14</v>
      </c>
      <c r="F39" s="204" t="s">
        <v>14</v>
      </c>
      <c r="G39" s="205" t="s">
        <v>14</v>
      </c>
      <c r="H39" s="208">
        <v>92900</v>
      </c>
      <c r="I39" s="208">
        <v>92900</v>
      </c>
      <c r="J39" s="208">
        <v>92900</v>
      </c>
      <c r="K39" s="125"/>
      <c r="L39" s="125"/>
      <c r="M39" s="125"/>
      <c r="N39" s="125"/>
      <c r="O39" s="125"/>
      <c r="P39" s="125"/>
      <c r="Q39" s="125"/>
      <c r="R39" s="125"/>
      <c r="S39" s="125"/>
    </row>
    <row r="40" spans="1:19" ht="14.25">
      <c r="A40" s="210" t="s">
        <v>121</v>
      </c>
      <c r="B40" s="196" t="s">
        <v>122</v>
      </c>
      <c r="C40" s="191" t="s">
        <v>14</v>
      </c>
      <c r="D40" s="191" t="s">
        <v>14</v>
      </c>
      <c r="E40" s="191" t="s">
        <v>14</v>
      </c>
      <c r="F40" s="191" t="s">
        <v>122</v>
      </c>
      <c r="G40" s="192" t="s">
        <v>14</v>
      </c>
      <c r="H40" s="145">
        <v>166344</v>
      </c>
      <c r="I40" s="145">
        <v>168015</v>
      </c>
      <c r="J40" s="145">
        <v>169175</v>
      </c>
      <c r="K40" s="134"/>
      <c r="L40" s="134"/>
      <c r="M40" s="134"/>
      <c r="N40" s="134"/>
      <c r="O40" s="134"/>
      <c r="P40" s="134"/>
      <c r="Q40" s="134"/>
      <c r="R40" s="134"/>
      <c r="S40" s="134"/>
    </row>
    <row r="41" spans="1:19" ht="15">
      <c r="A41" s="211" t="s">
        <v>50</v>
      </c>
      <c r="B41" s="198" t="s">
        <v>51</v>
      </c>
      <c r="C41" s="199" t="s">
        <v>14</v>
      </c>
      <c r="D41" s="199" t="s">
        <v>14</v>
      </c>
      <c r="E41" s="199" t="s">
        <v>14</v>
      </c>
      <c r="F41" s="199" t="s">
        <v>14</v>
      </c>
      <c r="G41" s="200" t="s">
        <v>51</v>
      </c>
      <c r="H41" s="201">
        <v>166344</v>
      </c>
      <c r="I41" s="201">
        <v>168015</v>
      </c>
      <c r="J41" s="201">
        <v>169175</v>
      </c>
      <c r="K41" s="153"/>
      <c r="L41" s="153"/>
      <c r="M41" s="153"/>
      <c r="N41" s="153"/>
      <c r="O41" s="153"/>
      <c r="P41" s="153"/>
      <c r="Q41" s="153"/>
      <c r="R41" s="153"/>
      <c r="S41" s="153"/>
    </row>
    <row r="42" spans="1:19" ht="15">
      <c r="A42" s="212" t="s">
        <v>67</v>
      </c>
      <c r="B42" s="203" t="s">
        <v>68</v>
      </c>
      <c r="C42" s="204" t="s">
        <v>14</v>
      </c>
      <c r="D42" s="204" t="s">
        <v>14</v>
      </c>
      <c r="E42" s="204" t="s">
        <v>14</v>
      </c>
      <c r="F42" s="204" t="s">
        <v>14</v>
      </c>
      <c r="G42" s="205" t="s">
        <v>14</v>
      </c>
      <c r="H42" s="206">
        <v>166344</v>
      </c>
      <c r="I42" s="206">
        <v>168015</v>
      </c>
      <c r="J42" s="206">
        <v>169175</v>
      </c>
      <c r="K42" s="125"/>
      <c r="L42" s="125"/>
      <c r="M42" s="125"/>
      <c r="N42" s="125"/>
      <c r="O42" s="125"/>
      <c r="P42" s="125"/>
      <c r="Q42" s="125"/>
      <c r="R42" s="125"/>
      <c r="S42" s="125"/>
    </row>
    <row r="43" spans="1:19" ht="15">
      <c r="A43" s="209" t="s">
        <v>71</v>
      </c>
      <c r="B43" s="203" t="s">
        <v>72</v>
      </c>
      <c r="C43" s="204" t="s">
        <v>14</v>
      </c>
      <c r="D43" s="204" t="s">
        <v>14</v>
      </c>
      <c r="E43" s="204" t="s">
        <v>14</v>
      </c>
      <c r="F43" s="204" t="s">
        <v>14</v>
      </c>
      <c r="G43" s="205" t="s">
        <v>14</v>
      </c>
      <c r="H43" s="208">
        <v>166344</v>
      </c>
      <c r="I43" s="208">
        <v>168015</v>
      </c>
      <c r="J43" s="208">
        <v>169175</v>
      </c>
      <c r="K43" s="125"/>
      <c r="L43" s="125"/>
      <c r="M43" s="125"/>
      <c r="N43" s="125"/>
      <c r="O43" s="125"/>
      <c r="P43" s="125"/>
      <c r="Q43" s="125"/>
      <c r="R43" s="125"/>
      <c r="S43" s="125"/>
    </row>
    <row r="44" spans="1:19" ht="14.25">
      <c r="A44" s="210" t="s">
        <v>123</v>
      </c>
      <c r="B44" s="196" t="s">
        <v>124</v>
      </c>
      <c r="C44" s="191" t="s">
        <v>14</v>
      </c>
      <c r="D44" s="191" t="s">
        <v>14</v>
      </c>
      <c r="E44" s="191" t="s">
        <v>14</v>
      </c>
      <c r="F44" s="191" t="s">
        <v>124</v>
      </c>
      <c r="G44" s="192" t="s">
        <v>14</v>
      </c>
      <c r="H44" s="145">
        <v>453861</v>
      </c>
      <c r="I44" s="145">
        <v>453861</v>
      </c>
      <c r="J44" s="145">
        <v>453861</v>
      </c>
      <c r="K44" s="134"/>
      <c r="L44" s="134"/>
      <c r="M44" s="134"/>
      <c r="N44" s="134"/>
      <c r="O44" s="134"/>
      <c r="P44" s="134"/>
      <c r="Q44" s="134"/>
      <c r="R44" s="134"/>
      <c r="S44" s="134"/>
    </row>
    <row r="45" spans="1:19" ht="15">
      <c r="A45" s="211" t="s">
        <v>50</v>
      </c>
      <c r="B45" s="198" t="s">
        <v>51</v>
      </c>
      <c r="C45" s="199" t="s">
        <v>14</v>
      </c>
      <c r="D45" s="199" t="s">
        <v>14</v>
      </c>
      <c r="E45" s="199" t="s">
        <v>14</v>
      </c>
      <c r="F45" s="199" t="s">
        <v>14</v>
      </c>
      <c r="G45" s="200" t="s">
        <v>51</v>
      </c>
      <c r="H45" s="201">
        <v>453861</v>
      </c>
      <c r="I45" s="201">
        <v>453861</v>
      </c>
      <c r="J45" s="201">
        <v>453861</v>
      </c>
      <c r="K45" s="153"/>
      <c r="L45" s="153"/>
      <c r="M45" s="153"/>
      <c r="N45" s="153"/>
      <c r="O45" s="153"/>
      <c r="P45" s="153"/>
      <c r="Q45" s="153"/>
      <c r="R45" s="153"/>
      <c r="S45" s="153"/>
    </row>
    <row r="46" spans="1:19" ht="15">
      <c r="A46" s="212" t="s">
        <v>67</v>
      </c>
      <c r="B46" s="203" t="s">
        <v>68</v>
      </c>
      <c r="C46" s="204" t="s">
        <v>14</v>
      </c>
      <c r="D46" s="204" t="s">
        <v>14</v>
      </c>
      <c r="E46" s="204" t="s">
        <v>14</v>
      </c>
      <c r="F46" s="204" t="s">
        <v>14</v>
      </c>
      <c r="G46" s="205" t="s">
        <v>14</v>
      </c>
      <c r="H46" s="206">
        <v>453861</v>
      </c>
      <c r="I46" s="206">
        <v>453861</v>
      </c>
      <c r="J46" s="206">
        <v>453861</v>
      </c>
      <c r="K46" s="125"/>
      <c r="L46" s="125"/>
      <c r="M46" s="125"/>
      <c r="N46" s="125"/>
      <c r="O46" s="125"/>
      <c r="P46" s="125"/>
      <c r="Q46" s="125"/>
      <c r="R46" s="125"/>
      <c r="S46" s="125"/>
    </row>
    <row r="47" spans="1:19" ht="15">
      <c r="A47" s="209" t="s">
        <v>71</v>
      </c>
      <c r="B47" s="203" t="s">
        <v>72</v>
      </c>
      <c r="C47" s="204" t="s">
        <v>14</v>
      </c>
      <c r="D47" s="204" t="s">
        <v>14</v>
      </c>
      <c r="E47" s="204" t="s">
        <v>14</v>
      </c>
      <c r="F47" s="204" t="s">
        <v>14</v>
      </c>
      <c r="G47" s="205" t="s">
        <v>14</v>
      </c>
      <c r="H47" s="208">
        <v>453861</v>
      </c>
      <c r="I47" s="208">
        <v>453861</v>
      </c>
      <c r="J47" s="208">
        <v>453861</v>
      </c>
      <c r="K47" s="125"/>
      <c r="L47" s="125"/>
      <c r="M47" s="125"/>
      <c r="N47" s="125"/>
      <c r="O47" s="125"/>
      <c r="P47" s="125"/>
      <c r="Q47" s="125"/>
      <c r="R47" s="125"/>
      <c r="S47" s="125"/>
    </row>
    <row r="48" spans="1:19" ht="14.25">
      <c r="A48" s="210" t="s">
        <v>125</v>
      </c>
      <c r="B48" s="196" t="s">
        <v>126</v>
      </c>
      <c r="C48" s="191" t="s">
        <v>14</v>
      </c>
      <c r="D48" s="191" t="s">
        <v>14</v>
      </c>
      <c r="E48" s="191" t="s">
        <v>14</v>
      </c>
      <c r="F48" s="191" t="s">
        <v>126</v>
      </c>
      <c r="G48" s="192" t="s">
        <v>14</v>
      </c>
      <c r="H48" s="213" t="s">
        <v>127</v>
      </c>
      <c r="I48" s="145">
        <v>366535</v>
      </c>
      <c r="J48" s="145">
        <v>30213</v>
      </c>
      <c r="K48" s="134"/>
      <c r="L48" s="134"/>
      <c r="M48" s="134"/>
      <c r="N48" s="134"/>
      <c r="O48" s="134"/>
      <c r="P48" s="134"/>
      <c r="Q48" s="134"/>
      <c r="R48" s="134"/>
      <c r="S48" s="134"/>
    </row>
    <row r="49" spans="1:19" ht="15">
      <c r="A49" s="211" t="s">
        <v>50</v>
      </c>
      <c r="B49" s="198" t="s">
        <v>51</v>
      </c>
      <c r="C49" s="199" t="s">
        <v>14</v>
      </c>
      <c r="D49" s="199" t="s">
        <v>14</v>
      </c>
      <c r="E49" s="199" t="s">
        <v>14</v>
      </c>
      <c r="F49" s="199" t="s">
        <v>14</v>
      </c>
      <c r="G49" s="200" t="s">
        <v>51</v>
      </c>
      <c r="H49" s="214" t="s">
        <v>127</v>
      </c>
      <c r="I49" s="201">
        <v>366535</v>
      </c>
      <c r="J49" s="201">
        <v>30213</v>
      </c>
      <c r="K49" s="153"/>
      <c r="L49" s="153"/>
      <c r="M49" s="153"/>
      <c r="N49" s="153"/>
      <c r="O49" s="153"/>
      <c r="P49" s="153"/>
      <c r="Q49" s="153"/>
      <c r="R49" s="153"/>
      <c r="S49" s="153"/>
    </row>
    <row r="50" spans="1:19" ht="15">
      <c r="A50" s="212" t="s">
        <v>67</v>
      </c>
      <c r="B50" s="203" t="s">
        <v>68</v>
      </c>
      <c r="C50" s="204" t="s">
        <v>14</v>
      </c>
      <c r="D50" s="204" t="s">
        <v>14</v>
      </c>
      <c r="E50" s="204" t="s">
        <v>14</v>
      </c>
      <c r="F50" s="204" t="s">
        <v>14</v>
      </c>
      <c r="G50" s="205" t="s">
        <v>14</v>
      </c>
      <c r="H50" s="215" t="s">
        <v>127</v>
      </c>
      <c r="I50" s="206">
        <v>366535</v>
      </c>
      <c r="J50" s="206">
        <v>30213</v>
      </c>
      <c r="K50" s="125"/>
      <c r="L50" s="125"/>
      <c r="M50" s="125"/>
      <c r="N50" s="125"/>
      <c r="O50" s="125"/>
      <c r="P50" s="125"/>
      <c r="Q50" s="125"/>
      <c r="R50" s="125"/>
      <c r="S50" s="125"/>
    </row>
    <row r="51" spans="1:19" ht="15">
      <c r="A51" s="209" t="s">
        <v>71</v>
      </c>
      <c r="B51" s="203" t="s">
        <v>72</v>
      </c>
      <c r="C51" s="204" t="s">
        <v>14</v>
      </c>
      <c r="D51" s="204" t="s">
        <v>14</v>
      </c>
      <c r="E51" s="204" t="s">
        <v>14</v>
      </c>
      <c r="F51" s="204" t="s">
        <v>14</v>
      </c>
      <c r="G51" s="205" t="s">
        <v>14</v>
      </c>
      <c r="H51" s="216" t="s">
        <v>127</v>
      </c>
      <c r="I51" s="208">
        <v>211375</v>
      </c>
      <c r="J51" s="208">
        <v>17283</v>
      </c>
      <c r="K51" s="125"/>
      <c r="L51" s="125"/>
      <c r="M51" s="125"/>
      <c r="N51" s="125"/>
      <c r="O51" s="125"/>
      <c r="P51" s="125"/>
      <c r="Q51" s="125"/>
      <c r="R51" s="125"/>
      <c r="S51" s="125"/>
    </row>
    <row r="52" spans="1:19" ht="15">
      <c r="A52" s="209" t="s">
        <v>75</v>
      </c>
      <c r="B52" s="203" t="s">
        <v>76</v>
      </c>
      <c r="C52" s="204" t="s">
        <v>14</v>
      </c>
      <c r="D52" s="204" t="s">
        <v>14</v>
      </c>
      <c r="E52" s="204" t="s">
        <v>14</v>
      </c>
      <c r="F52" s="204" t="s">
        <v>14</v>
      </c>
      <c r="G52" s="205" t="s">
        <v>14</v>
      </c>
      <c r="H52" s="216" t="s">
        <v>127</v>
      </c>
      <c r="I52" s="208">
        <v>155160</v>
      </c>
      <c r="J52" s="208">
        <v>12930</v>
      </c>
      <c r="K52" s="125"/>
      <c r="L52" s="125"/>
      <c r="M52" s="125"/>
      <c r="N52" s="125"/>
      <c r="O52" s="125"/>
      <c r="P52" s="125"/>
      <c r="Q52" s="125"/>
      <c r="R52" s="125"/>
      <c r="S52" s="125"/>
    </row>
    <row r="53" spans="1:19" ht="14.25">
      <c r="A53" s="210" t="s">
        <v>128</v>
      </c>
      <c r="B53" s="196" t="s">
        <v>129</v>
      </c>
      <c r="C53" s="191" t="s">
        <v>14</v>
      </c>
      <c r="D53" s="191" t="s">
        <v>14</v>
      </c>
      <c r="E53" s="191" t="s">
        <v>14</v>
      </c>
      <c r="F53" s="191" t="s">
        <v>129</v>
      </c>
      <c r="G53" s="192" t="s">
        <v>14</v>
      </c>
      <c r="H53" s="145">
        <v>292109</v>
      </c>
      <c r="I53" s="145">
        <v>292109</v>
      </c>
      <c r="J53" s="145">
        <v>292109</v>
      </c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 ht="15">
      <c r="A54" s="211" t="s">
        <v>50</v>
      </c>
      <c r="B54" s="198" t="s">
        <v>51</v>
      </c>
      <c r="C54" s="199" t="s">
        <v>14</v>
      </c>
      <c r="D54" s="199" t="s">
        <v>14</v>
      </c>
      <c r="E54" s="199" t="s">
        <v>14</v>
      </c>
      <c r="F54" s="199" t="s">
        <v>14</v>
      </c>
      <c r="G54" s="200" t="s">
        <v>51</v>
      </c>
      <c r="H54" s="201">
        <v>292109</v>
      </c>
      <c r="I54" s="201">
        <v>292109</v>
      </c>
      <c r="J54" s="201">
        <v>292109</v>
      </c>
      <c r="K54" s="153"/>
      <c r="L54" s="153"/>
      <c r="M54" s="153"/>
      <c r="N54" s="153"/>
      <c r="O54" s="153"/>
      <c r="P54" s="153"/>
      <c r="Q54" s="153"/>
      <c r="R54" s="153"/>
      <c r="S54" s="153"/>
    </row>
    <row r="55" spans="1:19" ht="15">
      <c r="A55" s="212" t="s">
        <v>67</v>
      </c>
      <c r="B55" s="203" t="s">
        <v>68</v>
      </c>
      <c r="C55" s="204" t="s">
        <v>14</v>
      </c>
      <c r="D55" s="204" t="s">
        <v>14</v>
      </c>
      <c r="E55" s="204" t="s">
        <v>14</v>
      </c>
      <c r="F55" s="204" t="s">
        <v>14</v>
      </c>
      <c r="G55" s="205" t="s">
        <v>14</v>
      </c>
      <c r="H55" s="206">
        <v>292109</v>
      </c>
      <c r="I55" s="206">
        <v>292109</v>
      </c>
      <c r="J55" s="206">
        <v>292109</v>
      </c>
      <c r="K55" s="125"/>
      <c r="L55" s="125"/>
      <c r="M55" s="125"/>
      <c r="N55" s="125"/>
      <c r="O55" s="125"/>
      <c r="P55" s="125"/>
      <c r="Q55" s="125"/>
      <c r="R55" s="125"/>
      <c r="S55" s="125"/>
    </row>
    <row r="56" spans="1:19" ht="15">
      <c r="A56" s="209" t="s">
        <v>71</v>
      </c>
      <c r="B56" s="203" t="s">
        <v>72</v>
      </c>
      <c r="C56" s="204" t="s">
        <v>14</v>
      </c>
      <c r="D56" s="204" t="s">
        <v>14</v>
      </c>
      <c r="E56" s="204" t="s">
        <v>14</v>
      </c>
      <c r="F56" s="204" t="s">
        <v>14</v>
      </c>
      <c r="G56" s="205" t="s">
        <v>14</v>
      </c>
      <c r="H56" s="208">
        <v>292109</v>
      </c>
      <c r="I56" s="208">
        <v>292109</v>
      </c>
      <c r="J56" s="208">
        <v>292109</v>
      </c>
      <c r="K56" s="125"/>
      <c r="L56" s="125"/>
      <c r="M56" s="125"/>
      <c r="N56" s="125"/>
      <c r="O56" s="125"/>
      <c r="P56" s="125"/>
      <c r="Q56" s="125"/>
      <c r="R56" s="125"/>
      <c r="S56" s="125"/>
    </row>
    <row r="57" spans="1:19" ht="14.25">
      <c r="A57" s="210" t="s">
        <v>130</v>
      </c>
      <c r="B57" s="196" t="s">
        <v>131</v>
      </c>
      <c r="C57" s="191" t="s">
        <v>14</v>
      </c>
      <c r="D57" s="191" t="s">
        <v>14</v>
      </c>
      <c r="E57" s="191" t="s">
        <v>14</v>
      </c>
      <c r="F57" s="191" t="s">
        <v>131</v>
      </c>
      <c r="G57" s="192" t="s">
        <v>14</v>
      </c>
      <c r="H57" s="145">
        <v>110160</v>
      </c>
      <c r="I57" s="145">
        <v>110160</v>
      </c>
      <c r="J57" s="145">
        <v>110160</v>
      </c>
      <c r="K57" s="134"/>
      <c r="L57" s="134"/>
      <c r="M57" s="134"/>
      <c r="N57" s="134"/>
      <c r="O57" s="134"/>
      <c r="P57" s="134"/>
      <c r="Q57" s="134"/>
      <c r="R57" s="134"/>
      <c r="S57" s="134"/>
    </row>
    <row r="58" spans="1:19" ht="15">
      <c r="A58" s="211" t="s">
        <v>50</v>
      </c>
      <c r="B58" s="198" t="s">
        <v>51</v>
      </c>
      <c r="C58" s="199" t="s">
        <v>14</v>
      </c>
      <c r="D58" s="199" t="s">
        <v>14</v>
      </c>
      <c r="E58" s="199" t="s">
        <v>14</v>
      </c>
      <c r="F58" s="199" t="s">
        <v>14</v>
      </c>
      <c r="G58" s="200" t="s">
        <v>51</v>
      </c>
      <c r="H58" s="201">
        <v>110160</v>
      </c>
      <c r="I58" s="201">
        <v>110160</v>
      </c>
      <c r="J58" s="201">
        <v>110160</v>
      </c>
      <c r="K58" s="153"/>
      <c r="L58" s="153"/>
      <c r="M58" s="153"/>
      <c r="N58" s="153"/>
      <c r="O58" s="153"/>
      <c r="P58" s="153"/>
      <c r="Q58" s="153"/>
      <c r="R58" s="153"/>
      <c r="S58" s="153"/>
    </row>
    <row r="59" spans="1:19" ht="15">
      <c r="A59" s="212" t="s">
        <v>67</v>
      </c>
      <c r="B59" s="203" t="s">
        <v>68</v>
      </c>
      <c r="C59" s="204" t="s">
        <v>14</v>
      </c>
      <c r="D59" s="204" t="s">
        <v>14</v>
      </c>
      <c r="E59" s="204" t="s">
        <v>14</v>
      </c>
      <c r="F59" s="204" t="s">
        <v>14</v>
      </c>
      <c r="G59" s="205" t="s">
        <v>14</v>
      </c>
      <c r="H59" s="206">
        <v>110160</v>
      </c>
      <c r="I59" s="206">
        <v>110160</v>
      </c>
      <c r="J59" s="206">
        <v>110160</v>
      </c>
      <c r="K59" s="125"/>
      <c r="L59" s="125"/>
      <c r="M59" s="125"/>
      <c r="N59" s="125"/>
      <c r="O59" s="125"/>
      <c r="P59" s="125"/>
      <c r="Q59" s="125"/>
      <c r="R59" s="125"/>
      <c r="S59" s="125"/>
    </row>
    <row r="60" spans="1:19" ht="15">
      <c r="A60" s="209" t="s">
        <v>71</v>
      </c>
      <c r="B60" s="203" t="s">
        <v>72</v>
      </c>
      <c r="C60" s="204" t="s">
        <v>14</v>
      </c>
      <c r="D60" s="204" t="s">
        <v>14</v>
      </c>
      <c r="E60" s="204" t="s">
        <v>14</v>
      </c>
      <c r="F60" s="204" t="s">
        <v>14</v>
      </c>
      <c r="G60" s="205" t="s">
        <v>14</v>
      </c>
      <c r="H60" s="208">
        <v>110160</v>
      </c>
      <c r="I60" s="208">
        <v>110160</v>
      </c>
      <c r="J60" s="208">
        <v>110160</v>
      </c>
      <c r="K60" s="125"/>
      <c r="L60" s="125"/>
      <c r="M60" s="125"/>
      <c r="N60" s="125"/>
      <c r="O60" s="125"/>
      <c r="P60" s="125"/>
      <c r="Q60" s="125"/>
      <c r="R60" s="125"/>
      <c r="S60" s="125"/>
    </row>
    <row r="61" spans="1:19" ht="14.25">
      <c r="A61" s="210" t="s">
        <v>132</v>
      </c>
      <c r="B61" s="196" t="s">
        <v>133</v>
      </c>
      <c r="C61" s="191" t="s">
        <v>14</v>
      </c>
      <c r="D61" s="191" t="s">
        <v>14</v>
      </c>
      <c r="E61" s="191" t="s">
        <v>14</v>
      </c>
      <c r="F61" s="191" t="s">
        <v>134</v>
      </c>
      <c r="G61" s="192" t="s">
        <v>14</v>
      </c>
      <c r="H61" s="145">
        <v>12500</v>
      </c>
      <c r="I61" s="145">
        <v>12500</v>
      </c>
      <c r="J61" s="145">
        <v>12500</v>
      </c>
      <c r="K61" s="134"/>
      <c r="L61" s="134"/>
      <c r="M61" s="134"/>
      <c r="N61" s="134"/>
      <c r="O61" s="134"/>
      <c r="P61" s="134"/>
      <c r="Q61" s="134"/>
      <c r="R61" s="134"/>
      <c r="S61" s="134"/>
    </row>
    <row r="62" spans="1:19" ht="15">
      <c r="A62" s="211" t="s">
        <v>50</v>
      </c>
      <c r="B62" s="198" t="s">
        <v>51</v>
      </c>
      <c r="C62" s="199" t="s">
        <v>14</v>
      </c>
      <c r="D62" s="199" t="s">
        <v>14</v>
      </c>
      <c r="E62" s="199" t="s">
        <v>14</v>
      </c>
      <c r="F62" s="199" t="s">
        <v>14</v>
      </c>
      <c r="G62" s="200" t="s">
        <v>51</v>
      </c>
      <c r="H62" s="201">
        <v>12500</v>
      </c>
      <c r="I62" s="201">
        <v>12500</v>
      </c>
      <c r="J62" s="201">
        <v>12500</v>
      </c>
      <c r="K62" s="153"/>
      <c r="L62" s="153"/>
      <c r="M62" s="153"/>
      <c r="N62" s="153"/>
      <c r="O62" s="153"/>
      <c r="P62" s="153"/>
      <c r="Q62" s="153"/>
      <c r="R62" s="153"/>
      <c r="S62" s="153"/>
    </row>
    <row r="63" spans="1:19" ht="15">
      <c r="A63" s="212" t="s">
        <v>67</v>
      </c>
      <c r="B63" s="203" t="s">
        <v>68</v>
      </c>
      <c r="C63" s="204" t="s">
        <v>14</v>
      </c>
      <c r="D63" s="204" t="s">
        <v>14</v>
      </c>
      <c r="E63" s="204" t="s">
        <v>14</v>
      </c>
      <c r="F63" s="204" t="s">
        <v>14</v>
      </c>
      <c r="G63" s="205" t="s">
        <v>14</v>
      </c>
      <c r="H63" s="206">
        <v>12500</v>
      </c>
      <c r="I63" s="206">
        <v>12500</v>
      </c>
      <c r="J63" s="206">
        <v>12500</v>
      </c>
      <c r="K63" s="125"/>
      <c r="L63" s="125"/>
      <c r="M63" s="125"/>
      <c r="N63" s="125"/>
      <c r="O63" s="125"/>
      <c r="P63" s="125"/>
      <c r="Q63" s="125"/>
      <c r="R63" s="125"/>
      <c r="S63" s="125"/>
    </row>
    <row r="64" spans="1:19" ht="15">
      <c r="A64" s="209" t="s">
        <v>71</v>
      </c>
      <c r="B64" s="203" t="s">
        <v>72</v>
      </c>
      <c r="C64" s="204" t="s">
        <v>14</v>
      </c>
      <c r="D64" s="204" t="s">
        <v>14</v>
      </c>
      <c r="E64" s="204" t="s">
        <v>14</v>
      </c>
      <c r="F64" s="204" t="s">
        <v>14</v>
      </c>
      <c r="G64" s="205" t="s">
        <v>14</v>
      </c>
      <c r="H64" s="208">
        <v>12500</v>
      </c>
      <c r="I64" s="208">
        <v>12500</v>
      </c>
      <c r="J64" s="208">
        <v>12500</v>
      </c>
      <c r="K64" s="125"/>
      <c r="L64" s="125"/>
      <c r="M64" s="125"/>
      <c r="N64" s="125"/>
      <c r="O64" s="125"/>
      <c r="P64" s="125"/>
      <c r="Q64" s="125"/>
      <c r="R64" s="125"/>
      <c r="S64" s="125"/>
    </row>
    <row r="65" spans="1:19" ht="14.25">
      <c r="A65" s="210" t="s">
        <v>135</v>
      </c>
      <c r="B65" s="196" t="s">
        <v>136</v>
      </c>
      <c r="C65" s="191" t="s">
        <v>14</v>
      </c>
      <c r="D65" s="191" t="s">
        <v>14</v>
      </c>
      <c r="E65" s="191" t="s">
        <v>14</v>
      </c>
      <c r="F65" s="191" t="s">
        <v>136</v>
      </c>
      <c r="G65" s="192" t="s">
        <v>14</v>
      </c>
      <c r="H65" s="145">
        <v>46000</v>
      </c>
      <c r="I65" s="145">
        <v>46000</v>
      </c>
      <c r="J65" s="145">
        <v>46000</v>
      </c>
      <c r="K65" s="134"/>
      <c r="L65" s="134"/>
      <c r="M65" s="134"/>
      <c r="N65" s="134"/>
      <c r="O65" s="134"/>
      <c r="P65" s="134"/>
      <c r="Q65" s="134"/>
      <c r="R65" s="134"/>
      <c r="S65" s="134"/>
    </row>
    <row r="66" spans="1:19" ht="15">
      <c r="A66" s="211" t="s">
        <v>50</v>
      </c>
      <c r="B66" s="198" t="s">
        <v>51</v>
      </c>
      <c r="C66" s="199" t="s">
        <v>14</v>
      </c>
      <c r="D66" s="199" t="s">
        <v>14</v>
      </c>
      <c r="E66" s="199" t="s">
        <v>14</v>
      </c>
      <c r="F66" s="199" t="s">
        <v>14</v>
      </c>
      <c r="G66" s="200" t="s">
        <v>51</v>
      </c>
      <c r="H66" s="201">
        <v>46000</v>
      </c>
      <c r="I66" s="201">
        <v>46000</v>
      </c>
      <c r="J66" s="201">
        <v>46000</v>
      </c>
      <c r="K66" s="153"/>
      <c r="L66" s="153"/>
      <c r="M66" s="153"/>
      <c r="N66" s="153"/>
      <c r="O66" s="153"/>
      <c r="P66" s="153"/>
      <c r="Q66" s="153"/>
      <c r="R66" s="153"/>
      <c r="S66" s="153"/>
    </row>
    <row r="67" spans="1:19" ht="15">
      <c r="A67" s="212" t="s">
        <v>67</v>
      </c>
      <c r="B67" s="203" t="s">
        <v>68</v>
      </c>
      <c r="C67" s="204" t="s">
        <v>14</v>
      </c>
      <c r="D67" s="204" t="s">
        <v>14</v>
      </c>
      <c r="E67" s="204" t="s">
        <v>14</v>
      </c>
      <c r="F67" s="204" t="s">
        <v>14</v>
      </c>
      <c r="G67" s="205" t="s">
        <v>14</v>
      </c>
      <c r="H67" s="206">
        <v>46000</v>
      </c>
      <c r="I67" s="206">
        <v>46000</v>
      </c>
      <c r="J67" s="206">
        <v>46000</v>
      </c>
      <c r="K67" s="125"/>
      <c r="L67" s="125"/>
      <c r="M67" s="125"/>
      <c r="N67" s="125"/>
      <c r="O67" s="125"/>
      <c r="P67" s="125"/>
      <c r="Q67" s="125"/>
      <c r="R67" s="125"/>
      <c r="S67" s="125"/>
    </row>
    <row r="68" spans="1:19" ht="15">
      <c r="A68" s="209" t="s">
        <v>71</v>
      </c>
      <c r="B68" s="203" t="s">
        <v>72</v>
      </c>
      <c r="C68" s="204" t="s">
        <v>14</v>
      </c>
      <c r="D68" s="204" t="s">
        <v>14</v>
      </c>
      <c r="E68" s="204" t="s">
        <v>14</v>
      </c>
      <c r="F68" s="204" t="s">
        <v>14</v>
      </c>
      <c r="G68" s="205" t="s">
        <v>14</v>
      </c>
      <c r="H68" s="208">
        <v>46000</v>
      </c>
      <c r="I68" s="208">
        <v>46000</v>
      </c>
      <c r="J68" s="208">
        <v>46000</v>
      </c>
      <c r="K68" s="125"/>
      <c r="L68" s="125"/>
      <c r="M68" s="125"/>
      <c r="N68" s="125"/>
      <c r="O68" s="125"/>
      <c r="P68" s="125"/>
      <c r="Q68" s="125"/>
      <c r="R68" s="125"/>
      <c r="S68" s="125"/>
    </row>
    <row r="69" spans="1:19" ht="14.25">
      <c r="A69" s="210" t="s">
        <v>137</v>
      </c>
      <c r="B69" s="196" t="s">
        <v>138</v>
      </c>
      <c r="C69" s="191" t="s">
        <v>14</v>
      </c>
      <c r="D69" s="191" t="s">
        <v>14</v>
      </c>
      <c r="E69" s="191" t="s">
        <v>14</v>
      </c>
      <c r="F69" s="191" t="s">
        <v>138</v>
      </c>
      <c r="G69" s="192" t="s">
        <v>14</v>
      </c>
      <c r="H69" s="145">
        <v>3555168</v>
      </c>
      <c r="I69" s="145">
        <v>4591222</v>
      </c>
      <c r="J69" s="145">
        <v>3272314</v>
      </c>
      <c r="K69" s="134"/>
      <c r="L69" s="134"/>
      <c r="M69" s="134"/>
      <c r="N69" s="134"/>
      <c r="O69" s="134"/>
      <c r="P69" s="134"/>
      <c r="Q69" s="134"/>
      <c r="R69" s="134"/>
      <c r="S69" s="134"/>
    </row>
    <row r="70" spans="1:19" ht="15">
      <c r="A70" s="211" t="s">
        <v>50</v>
      </c>
      <c r="B70" s="198" t="s">
        <v>51</v>
      </c>
      <c r="C70" s="199" t="s">
        <v>14</v>
      </c>
      <c r="D70" s="199" t="s">
        <v>14</v>
      </c>
      <c r="E70" s="199" t="s">
        <v>14</v>
      </c>
      <c r="F70" s="199" t="s">
        <v>14</v>
      </c>
      <c r="G70" s="200" t="s">
        <v>51</v>
      </c>
      <c r="H70" s="201">
        <v>3555168</v>
      </c>
      <c r="I70" s="201">
        <v>4591222</v>
      </c>
      <c r="J70" s="201">
        <v>3272314</v>
      </c>
      <c r="K70" s="153"/>
      <c r="L70" s="153"/>
      <c r="M70" s="153"/>
      <c r="N70" s="153"/>
      <c r="O70" s="153"/>
      <c r="P70" s="153"/>
      <c r="Q70" s="153"/>
      <c r="R70" s="153"/>
      <c r="S70" s="153"/>
    </row>
    <row r="71" spans="1:19" ht="15">
      <c r="A71" s="212" t="s">
        <v>67</v>
      </c>
      <c r="B71" s="203" t="s">
        <v>68</v>
      </c>
      <c r="C71" s="204" t="s">
        <v>14</v>
      </c>
      <c r="D71" s="204" t="s">
        <v>14</v>
      </c>
      <c r="E71" s="204" t="s">
        <v>14</v>
      </c>
      <c r="F71" s="204" t="s">
        <v>14</v>
      </c>
      <c r="G71" s="205" t="s">
        <v>14</v>
      </c>
      <c r="H71" s="206">
        <v>1920290</v>
      </c>
      <c r="I71" s="206">
        <v>2241066</v>
      </c>
      <c r="J71" s="206">
        <v>1975958</v>
      </c>
      <c r="K71" s="125"/>
      <c r="L71" s="125"/>
      <c r="M71" s="125"/>
      <c r="N71" s="125"/>
      <c r="O71" s="125"/>
      <c r="P71" s="125"/>
      <c r="Q71" s="125"/>
      <c r="R71" s="125"/>
      <c r="S71" s="125"/>
    </row>
    <row r="72" spans="1:19" ht="15">
      <c r="A72" s="209" t="s">
        <v>71</v>
      </c>
      <c r="B72" s="203" t="s">
        <v>72</v>
      </c>
      <c r="C72" s="204" t="s">
        <v>14</v>
      </c>
      <c r="D72" s="204" t="s">
        <v>14</v>
      </c>
      <c r="E72" s="204" t="s">
        <v>14</v>
      </c>
      <c r="F72" s="204" t="s">
        <v>14</v>
      </c>
      <c r="G72" s="205" t="s">
        <v>14</v>
      </c>
      <c r="H72" s="208">
        <v>1920290</v>
      </c>
      <c r="I72" s="208">
        <v>2241066</v>
      </c>
      <c r="J72" s="208">
        <v>1975958</v>
      </c>
      <c r="K72" s="125"/>
      <c r="L72" s="125"/>
      <c r="M72" s="125"/>
      <c r="N72" s="125"/>
      <c r="O72" s="125"/>
      <c r="P72" s="125"/>
      <c r="Q72" s="125"/>
      <c r="R72" s="125"/>
      <c r="S72" s="125"/>
    </row>
    <row r="73" spans="1:19" ht="15">
      <c r="A73" s="212" t="s">
        <v>77</v>
      </c>
      <c r="B73" s="203" t="s">
        <v>78</v>
      </c>
      <c r="C73" s="204" t="s">
        <v>14</v>
      </c>
      <c r="D73" s="204" t="s">
        <v>14</v>
      </c>
      <c r="E73" s="204" t="s">
        <v>14</v>
      </c>
      <c r="F73" s="204" t="s">
        <v>14</v>
      </c>
      <c r="G73" s="205" t="s">
        <v>14</v>
      </c>
      <c r="H73" s="206">
        <v>1634878</v>
      </c>
      <c r="I73" s="206">
        <v>2350156</v>
      </c>
      <c r="J73" s="206">
        <v>1296356</v>
      </c>
      <c r="K73" s="125"/>
      <c r="L73" s="125"/>
      <c r="M73" s="125"/>
      <c r="N73" s="125"/>
      <c r="O73" s="125"/>
      <c r="P73" s="125"/>
      <c r="Q73" s="125"/>
      <c r="R73" s="125"/>
      <c r="S73" s="125"/>
    </row>
    <row r="74" spans="1:19" ht="15">
      <c r="A74" s="209" t="s">
        <v>79</v>
      </c>
      <c r="B74" s="203" t="s">
        <v>80</v>
      </c>
      <c r="C74" s="204" t="s">
        <v>14</v>
      </c>
      <c r="D74" s="204" t="s">
        <v>14</v>
      </c>
      <c r="E74" s="204" t="s">
        <v>14</v>
      </c>
      <c r="F74" s="204" t="s">
        <v>14</v>
      </c>
      <c r="G74" s="205" t="s">
        <v>14</v>
      </c>
      <c r="H74" s="208">
        <v>13100</v>
      </c>
      <c r="I74" s="208">
        <v>6100</v>
      </c>
      <c r="J74" s="208">
        <v>6100</v>
      </c>
      <c r="K74" s="125"/>
      <c r="L74" s="125"/>
      <c r="M74" s="125"/>
      <c r="N74" s="125"/>
      <c r="O74" s="125"/>
      <c r="P74" s="125"/>
      <c r="Q74" s="125"/>
      <c r="R74" s="125"/>
      <c r="S74" s="125"/>
    </row>
    <row r="75" spans="1:19" ht="15">
      <c r="A75" s="209" t="s">
        <v>81</v>
      </c>
      <c r="B75" s="203" t="s">
        <v>82</v>
      </c>
      <c r="C75" s="204" t="s">
        <v>14</v>
      </c>
      <c r="D75" s="204" t="s">
        <v>14</v>
      </c>
      <c r="E75" s="204" t="s">
        <v>14</v>
      </c>
      <c r="F75" s="204" t="s">
        <v>14</v>
      </c>
      <c r="G75" s="205" t="s">
        <v>14</v>
      </c>
      <c r="H75" s="208">
        <v>1353500</v>
      </c>
      <c r="I75" s="208">
        <v>2072000</v>
      </c>
      <c r="J75" s="208">
        <v>997000</v>
      </c>
      <c r="K75" s="125"/>
      <c r="L75" s="125"/>
      <c r="M75" s="125"/>
      <c r="N75" s="125"/>
      <c r="O75" s="125"/>
      <c r="P75" s="125"/>
      <c r="Q75" s="125"/>
      <c r="R75" s="125"/>
      <c r="S75" s="125"/>
    </row>
    <row r="76" spans="1:19" ht="15">
      <c r="A76" s="209" t="s">
        <v>83</v>
      </c>
      <c r="B76" s="203" t="s">
        <v>84</v>
      </c>
      <c r="C76" s="204" t="s">
        <v>14</v>
      </c>
      <c r="D76" s="204" t="s">
        <v>14</v>
      </c>
      <c r="E76" s="204" t="s">
        <v>14</v>
      </c>
      <c r="F76" s="204" t="s">
        <v>14</v>
      </c>
      <c r="G76" s="205" t="s">
        <v>14</v>
      </c>
      <c r="H76" s="208">
        <v>268278</v>
      </c>
      <c r="I76" s="208">
        <v>272056</v>
      </c>
      <c r="J76" s="208">
        <v>293256</v>
      </c>
      <c r="K76" s="125"/>
      <c r="L76" s="125"/>
      <c r="M76" s="125"/>
      <c r="N76" s="125"/>
      <c r="O76" s="125"/>
      <c r="P76" s="125"/>
      <c r="Q76" s="125"/>
      <c r="R76" s="125"/>
      <c r="S76" s="125"/>
    </row>
    <row r="77" spans="1:19" ht="14.25">
      <c r="A77" s="210" t="s">
        <v>139</v>
      </c>
      <c r="B77" s="196" t="s">
        <v>140</v>
      </c>
      <c r="C77" s="191" t="s">
        <v>14</v>
      </c>
      <c r="D77" s="191" t="s">
        <v>14</v>
      </c>
      <c r="E77" s="191" t="s">
        <v>14</v>
      </c>
      <c r="F77" s="191" t="s">
        <v>140</v>
      </c>
      <c r="G77" s="192" t="s">
        <v>14</v>
      </c>
      <c r="H77" s="145">
        <v>68500</v>
      </c>
      <c r="I77" s="145">
        <v>11542218</v>
      </c>
      <c r="J77" s="145">
        <v>1435000</v>
      </c>
      <c r="K77" s="134"/>
      <c r="L77" s="134"/>
      <c r="M77" s="134"/>
      <c r="N77" s="134"/>
      <c r="O77" s="134"/>
      <c r="P77" s="134"/>
      <c r="Q77" s="134"/>
      <c r="R77" s="134"/>
      <c r="S77" s="134"/>
    </row>
    <row r="78" spans="1:19" ht="15">
      <c r="A78" s="211" t="s">
        <v>50</v>
      </c>
      <c r="B78" s="198" t="s">
        <v>51</v>
      </c>
      <c r="C78" s="199" t="s">
        <v>14</v>
      </c>
      <c r="D78" s="199" t="s">
        <v>14</v>
      </c>
      <c r="E78" s="199" t="s">
        <v>14</v>
      </c>
      <c r="F78" s="199" t="s">
        <v>14</v>
      </c>
      <c r="G78" s="200" t="s">
        <v>51</v>
      </c>
      <c r="H78" s="201">
        <v>68500</v>
      </c>
      <c r="I78" s="201">
        <v>11542218</v>
      </c>
      <c r="J78" s="201">
        <v>1435000</v>
      </c>
      <c r="K78" s="153"/>
      <c r="L78" s="153"/>
      <c r="M78" s="153"/>
      <c r="N78" s="153"/>
      <c r="O78" s="153"/>
      <c r="P78" s="153"/>
      <c r="Q78" s="153"/>
      <c r="R78" s="153"/>
      <c r="S78" s="153"/>
    </row>
    <row r="79" spans="1:19" ht="15">
      <c r="A79" s="212" t="s">
        <v>67</v>
      </c>
      <c r="B79" s="203" t="s">
        <v>68</v>
      </c>
      <c r="C79" s="204" t="s">
        <v>14</v>
      </c>
      <c r="D79" s="204" t="s">
        <v>14</v>
      </c>
      <c r="E79" s="204" t="s">
        <v>14</v>
      </c>
      <c r="F79" s="204" t="s">
        <v>14</v>
      </c>
      <c r="G79" s="205" t="s">
        <v>14</v>
      </c>
      <c r="H79" s="206">
        <v>68500</v>
      </c>
      <c r="I79" s="206">
        <v>24000</v>
      </c>
      <c r="J79" s="206">
        <v>15000</v>
      </c>
      <c r="K79" s="125"/>
      <c r="L79" s="125"/>
      <c r="M79" s="125"/>
      <c r="N79" s="125"/>
      <c r="O79" s="125"/>
      <c r="P79" s="125"/>
      <c r="Q79" s="125"/>
      <c r="R79" s="125"/>
      <c r="S79" s="125"/>
    </row>
    <row r="80" spans="1:19" ht="15">
      <c r="A80" s="209" t="s">
        <v>71</v>
      </c>
      <c r="B80" s="203" t="s">
        <v>72</v>
      </c>
      <c r="C80" s="204" t="s">
        <v>14</v>
      </c>
      <c r="D80" s="204" t="s">
        <v>14</v>
      </c>
      <c r="E80" s="204" t="s">
        <v>14</v>
      </c>
      <c r="F80" s="204" t="s">
        <v>14</v>
      </c>
      <c r="G80" s="205" t="s">
        <v>14</v>
      </c>
      <c r="H80" s="208">
        <v>68500</v>
      </c>
      <c r="I80" s="208">
        <v>24000</v>
      </c>
      <c r="J80" s="208">
        <v>15000</v>
      </c>
      <c r="K80" s="125"/>
      <c r="L80" s="125"/>
      <c r="M80" s="125"/>
      <c r="N80" s="125"/>
      <c r="O80" s="125"/>
      <c r="P80" s="125"/>
      <c r="Q80" s="125"/>
      <c r="R80" s="125"/>
      <c r="S80" s="125"/>
    </row>
    <row r="81" spans="1:19" ht="15">
      <c r="A81" s="212" t="s">
        <v>77</v>
      </c>
      <c r="B81" s="203" t="s">
        <v>78</v>
      </c>
      <c r="C81" s="204" t="s">
        <v>14</v>
      </c>
      <c r="D81" s="204" t="s">
        <v>14</v>
      </c>
      <c r="E81" s="204" t="s">
        <v>14</v>
      </c>
      <c r="F81" s="204" t="s">
        <v>14</v>
      </c>
      <c r="G81" s="205" t="s">
        <v>14</v>
      </c>
      <c r="H81" s="206"/>
      <c r="I81" s="206">
        <v>11518218</v>
      </c>
      <c r="J81" s="206">
        <v>1420000</v>
      </c>
      <c r="K81" s="125"/>
      <c r="L81" s="125"/>
      <c r="M81" s="125"/>
      <c r="N81" s="125"/>
      <c r="O81" s="125"/>
      <c r="P81" s="125"/>
      <c r="Q81" s="125"/>
      <c r="R81" s="125"/>
      <c r="S81" s="125"/>
    </row>
    <row r="82" spans="1:19" ht="15">
      <c r="A82" s="209" t="s">
        <v>83</v>
      </c>
      <c r="B82" s="203" t="s">
        <v>84</v>
      </c>
      <c r="C82" s="204" t="s">
        <v>14</v>
      </c>
      <c r="D82" s="204" t="s">
        <v>14</v>
      </c>
      <c r="E82" s="204" t="s">
        <v>14</v>
      </c>
      <c r="F82" s="204" t="s">
        <v>14</v>
      </c>
      <c r="G82" s="205" t="s">
        <v>14</v>
      </c>
      <c r="H82" s="208"/>
      <c r="I82" s="208">
        <v>11518218</v>
      </c>
      <c r="J82" s="208">
        <v>1420000</v>
      </c>
      <c r="K82" s="125"/>
      <c r="L82" s="125"/>
      <c r="M82" s="125"/>
      <c r="N82" s="125"/>
      <c r="O82" s="125"/>
      <c r="P82" s="125"/>
      <c r="Q82" s="125"/>
      <c r="R82" s="125"/>
      <c r="S82" s="125"/>
    </row>
    <row r="83" spans="1:19" ht="14.25">
      <c r="A83" s="210" t="s">
        <v>141</v>
      </c>
      <c r="B83" s="196" t="s">
        <v>142</v>
      </c>
      <c r="C83" s="191" t="s">
        <v>14</v>
      </c>
      <c r="D83" s="191" t="s">
        <v>14</v>
      </c>
      <c r="E83" s="191" t="s">
        <v>14</v>
      </c>
      <c r="F83" s="191" t="s">
        <v>142</v>
      </c>
      <c r="G83" s="192" t="s">
        <v>14</v>
      </c>
      <c r="H83" s="213" t="s">
        <v>127</v>
      </c>
      <c r="I83" s="145">
        <v>27500</v>
      </c>
      <c r="J83" s="145"/>
      <c r="K83" s="134"/>
      <c r="L83" s="134"/>
      <c r="M83" s="134"/>
      <c r="N83" s="134"/>
      <c r="O83" s="134"/>
      <c r="P83" s="134"/>
      <c r="Q83" s="134"/>
      <c r="R83" s="134"/>
      <c r="S83" s="134"/>
    </row>
    <row r="84" spans="1:19" ht="15">
      <c r="A84" s="211" t="s">
        <v>50</v>
      </c>
      <c r="B84" s="198" t="s">
        <v>51</v>
      </c>
      <c r="C84" s="199" t="s">
        <v>14</v>
      </c>
      <c r="D84" s="199" t="s">
        <v>14</v>
      </c>
      <c r="E84" s="199" t="s">
        <v>14</v>
      </c>
      <c r="F84" s="199" t="s">
        <v>14</v>
      </c>
      <c r="G84" s="200" t="s">
        <v>51</v>
      </c>
      <c r="H84" s="214" t="s">
        <v>127</v>
      </c>
      <c r="I84" s="201">
        <v>27500</v>
      </c>
      <c r="J84" s="201"/>
      <c r="K84" s="153"/>
      <c r="L84" s="153"/>
      <c r="M84" s="153"/>
      <c r="N84" s="153"/>
      <c r="O84" s="153"/>
      <c r="P84" s="153"/>
      <c r="Q84" s="153"/>
      <c r="R84" s="153"/>
      <c r="S84" s="153"/>
    </row>
    <row r="85" spans="1:19" ht="15">
      <c r="A85" s="212" t="s">
        <v>77</v>
      </c>
      <c r="B85" s="203" t="s">
        <v>78</v>
      </c>
      <c r="C85" s="204" t="s">
        <v>14</v>
      </c>
      <c r="D85" s="204" t="s">
        <v>14</v>
      </c>
      <c r="E85" s="204" t="s">
        <v>14</v>
      </c>
      <c r="F85" s="204" t="s">
        <v>14</v>
      </c>
      <c r="G85" s="205" t="s">
        <v>14</v>
      </c>
      <c r="H85" s="206"/>
      <c r="I85" s="206">
        <v>27500</v>
      </c>
      <c r="J85" s="206"/>
      <c r="K85" s="125"/>
      <c r="L85" s="125"/>
      <c r="M85" s="125"/>
      <c r="N85" s="125"/>
      <c r="O85" s="125"/>
      <c r="P85" s="125"/>
      <c r="Q85" s="125"/>
      <c r="R85" s="125"/>
      <c r="S85" s="125"/>
    </row>
    <row r="86" spans="1:19" ht="15">
      <c r="A86" s="209" t="s">
        <v>83</v>
      </c>
      <c r="B86" s="203" t="s">
        <v>84</v>
      </c>
      <c r="C86" s="204" t="s">
        <v>14</v>
      </c>
      <c r="D86" s="204" t="s">
        <v>14</v>
      </c>
      <c r="E86" s="204" t="s">
        <v>14</v>
      </c>
      <c r="F86" s="204" t="s">
        <v>14</v>
      </c>
      <c r="G86" s="205" t="s">
        <v>14</v>
      </c>
      <c r="H86" s="208"/>
      <c r="I86" s="208">
        <v>27500</v>
      </c>
      <c r="J86" s="208"/>
      <c r="K86" s="125"/>
      <c r="L86" s="125"/>
      <c r="M86" s="125"/>
      <c r="N86" s="125"/>
      <c r="O86" s="125"/>
      <c r="P86" s="125"/>
      <c r="Q86" s="125"/>
      <c r="R86" s="125"/>
      <c r="S86" s="125"/>
    </row>
    <row r="87" spans="1:19" ht="14.25">
      <c r="A87" s="210" t="s">
        <v>143</v>
      </c>
      <c r="B87" s="196" t="s">
        <v>144</v>
      </c>
      <c r="C87" s="191" t="s">
        <v>14</v>
      </c>
      <c r="D87" s="191" t="s">
        <v>14</v>
      </c>
      <c r="E87" s="191" t="s">
        <v>14</v>
      </c>
      <c r="F87" s="191" t="s">
        <v>144</v>
      </c>
      <c r="G87" s="192" t="s">
        <v>14</v>
      </c>
      <c r="H87" s="145">
        <v>219000</v>
      </c>
      <c r="I87" s="145">
        <v>421300</v>
      </c>
      <c r="J87" s="145">
        <v>424000</v>
      </c>
      <c r="K87" s="134"/>
      <c r="L87" s="134"/>
      <c r="M87" s="134"/>
      <c r="N87" s="134"/>
      <c r="O87" s="134"/>
      <c r="P87" s="134"/>
      <c r="Q87" s="134"/>
      <c r="R87" s="134"/>
      <c r="S87" s="134"/>
    </row>
    <row r="88" spans="1:19" ht="15">
      <c r="A88" s="211" t="s">
        <v>52</v>
      </c>
      <c r="B88" s="198" t="s">
        <v>53</v>
      </c>
      <c r="C88" s="199" t="s">
        <v>14</v>
      </c>
      <c r="D88" s="199" t="s">
        <v>14</v>
      </c>
      <c r="E88" s="199" t="s">
        <v>14</v>
      </c>
      <c r="F88" s="199" t="s">
        <v>14</v>
      </c>
      <c r="G88" s="200" t="s">
        <v>53</v>
      </c>
      <c r="H88" s="201">
        <v>32850</v>
      </c>
      <c r="I88" s="201">
        <v>60900</v>
      </c>
      <c r="J88" s="201">
        <v>63600</v>
      </c>
      <c r="K88" s="153"/>
      <c r="L88" s="153"/>
      <c r="M88" s="153"/>
      <c r="N88" s="153"/>
      <c r="O88" s="153"/>
      <c r="P88" s="153"/>
      <c r="Q88" s="153"/>
      <c r="R88" s="153"/>
      <c r="S88" s="153"/>
    </row>
    <row r="89" spans="1:19" ht="15">
      <c r="A89" s="212" t="s">
        <v>67</v>
      </c>
      <c r="B89" s="203" t="s">
        <v>68</v>
      </c>
      <c r="C89" s="204" t="s">
        <v>14</v>
      </c>
      <c r="D89" s="204" t="s">
        <v>14</v>
      </c>
      <c r="E89" s="204" t="s">
        <v>14</v>
      </c>
      <c r="F89" s="204" t="s">
        <v>14</v>
      </c>
      <c r="G89" s="205" t="s">
        <v>14</v>
      </c>
      <c r="H89" s="206">
        <v>32850</v>
      </c>
      <c r="I89" s="206">
        <v>900</v>
      </c>
      <c r="J89" s="206">
        <v>3600</v>
      </c>
      <c r="K89" s="125"/>
      <c r="L89" s="125"/>
      <c r="M89" s="125"/>
      <c r="N89" s="125"/>
      <c r="O89" s="125"/>
      <c r="P89" s="125"/>
      <c r="Q89" s="125"/>
      <c r="R89" s="125"/>
      <c r="S89" s="125"/>
    </row>
    <row r="90" spans="1:19" ht="15">
      <c r="A90" s="209" t="s">
        <v>47</v>
      </c>
      <c r="B90" s="203" t="s">
        <v>70</v>
      </c>
      <c r="C90" s="204" t="s">
        <v>14</v>
      </c>
      <c r="D90" s="204" t="s">
        <v>14</v>
      </c>
      <c r="E90" s="204" t="s">
        <v>14</v>
      </c>
      <c r="F90" s="204" t="s">
        <v>14</v>
      </c>
      <c r="G90" s="205" t="s">
        <v>14</v>
      </c>
      <c r="H90" s="208">
        <v>2400</v>
      </c>
      <c r="I90" s="208">
        <v>300</v>
      </c>
      <c r="J90" s="208">
        <v>3000</v>
      </c>
      <c r="K90" s="125"/>
      <c r="L90" s="125"/>
      <c r="M90" s="125"/>
      <c r="N90" s="125"/>
      <c r="O90" s="125"/>
      <c r="P90" s="125"/>
      <c r="Q90" s="125"/>
      <c r="R90" s="125"/>
      <c r="S90" s="125"/>
    </row>
    <row r="91" spans="1:19" ht="15">
      <c r="A91" s="209" t="s">
        <v>71</v>
      </c>
      <c r="B91" s="203" t="s">
        <v>72</v>
      </c>
      <c r="C91" s="204" t="s">
        <v>14</v>
      </c>
      <c r="D91" s="204" t="s">
        <v>14</v>
      </c>
      <c r="E91" s="204" t="s">
        <v>14</v>
      </c>
      <c r="F91" s="204" t="s">
        <v>14</v>
      </c>
      <c r="G91" s="205" t="s">
        <v>14</v>
      </c>
      <c r="H91" s="208">
        <v>30450</v>
      </c>
      <c r="I91" s="208">
        <v>600</v>
      </c>
      <c r="J91" s="208">
        <v>600</v>
      </c>
      <c r="K91" s="125"/>
      <c r="L91" s="125"/>
      <c r="M91" s="125"/>
      <c r="N91" s="125"/>
      <c r="O91" s="125"/>
      <c r="P91" s="125"/>
      <c r="Q91" s="125"/>
      <c r="R91" s="125"/>
      <c r="S91" s="125"/>
    </row>
    <row r="92" spans="1:19" ht="15">
      <c r="A92" s="212" t="s">
        <v>77</v>
      </c>
      <c r="B92" s="203" t="s">
        <v>78</v>
      </c>
      <c r="C92" s="204" t="s">
        <v>14</v>
      </c>
      <c r="D92" s="204" t="s">
        <v>14</v>
      </c>
      <c r="E92" s="204" t="s">
        <v>14</v>
      </c>
      <c r="F92" s="204" t="s">
        <v>14</v>
      </c>
      <c r="G92" s="205" t="s">
        <v>14</v>
      </c>
      <c r="H92" s="215" t="s">
        <v>127</v>
      </c>
      <c r="I92" s="206">
        <v>60000</v>
      </c>
      <c r="J92" s="206">
        <v>60000</v>
      </c>
      <c r="K92" s="125"/>
      <c r="L92" s="125"/>
      <c r="M92" s="125"/>
      <c r="N92" s="125"/>
      <c r="O92" s="125"/>
      <c r="P92" s="125"/>
      <c r="Q92" s="125"/>
      <c r="R92" s="125"/>
      <c r="S92" s="125"/>
    </row>
    <row r="93" spans="1:19" ht="15">
      <c r="A93" s="209" t="s">
        <v>81</v>
      </c>
      <c r="B93" s="203" t="s">
        <v>82</v>
      </c>
      <c r="C93" s="204" t="s">
        <v>14</v>
      </c>
      <c r="D93" s="204" t="s">
        <v>14</v>
      </c>
      <c r="E93" s="204" t="s">
        <v>14</v>
      </c>
      <c r="F93" s="204" t="s">
        <v>14</v>
      </c>
      <c r="G93" s="205" t="s">
        <v>14</v>
      </c>
      <c r="H93" s="216" t="s">
        <v>127</v>
      </c>
      <c r="I93" s="208">
        <v>60000</v>
      </c>
      <c r="J93" s="208">
        <v>60000</v>
      </c>
      <c r="K93" s="125"/>
      <c r="L93" s="125"/>
      <c r="M93" s="125"/>
      <c r="N93" s="125"/>
      <c r="O93" s="125"/>
      <c r="P93" s="125"/>
      <c r="Q93" s="125"/>
      <c r="R93" s="125"/>
      <c r="S93" s="125"/>
    </row>
    <row r="94" spans="1:19" ht="15">
      <c r="A94" s="211" t="s">
        <v>145</v>
      </c>
      <c r="B94" s="198" t="s">
        <v>146</v>
      </c>
      <c r="C94" s="199" t="s">
        <v>14</v>
      </c>
      <c r="D94" s="199" t="s">
        <v>14</v>
      </c>
      <c r="E94" s="199" t="s">
        <v>14</v>
      </c>
      <c r="F94" s="199" t="s">
        <v>14</v>
      </c>
      <c r="G94" s="200" t="s">
        <v>146</v>
      </c>
      <c r="H94" s="201">
        <v>186150</v>
      </c>
      <c r="I94" s="201">
        <v>360400</v>
      </c>
      <c r="J94" s="201">
        <v>360400</v>
      </c>
      <c r="K94" s="153"/>
      <c r="L94" s="153"/>
      <c r="M94" s="153"/>
      <c r="N94" s="153"/>
      <c r="O94" s="153"/>
      <c r="P94" s="153"/>
      <c r="Q94" s="153"/>
      <c r="R94" s="153"/>
      <c r="S94" s="153"/>
    </row>
    <row r="95" spans="1:19" ht="15">
      <c r="A95" s="212" t="s">
        <v>67</v>
      </c>
      <c r="B95" s="203" t="s">
        <v>68</v>
      </c>
      <c r="C95" s="204" t="s">
        <v>14</v>
      </c>
      <c r="D95" s="204" t="s">
        <v>14</v>
      </c>
      <c r="E95" s="204" t="s">
        <v>14</v>
      </c>
      <c r="F95" s="204" t="s">
        <v>14</v>
      </c>
      <c r="G95" s="205" t="s">
        <v>14</v>
      </c>
      <c r="H95" s="206">
        <v>186150</v>
      </c>
      <c r="I95" s="206">
        <v>20400</v>
      </c>
      <c r="J95" s="206">
        <v>20400</v>
      </c>
      <c r="K95" s="125"/>
      <c r="L95" s="125"/>
      <c r="M95" s="125"/>
      <c r="N95" s="125"/>
      <c r="O95" s="125"/>
      <c r="P95" s="125"/>
      <c r="Q95" s="125"/>
      <c r="R95" s="125"/>
      <c r="S95" s="125"/>
    </row>
    <row r="96" spans="1:19" ht="15">
      <c r="A96" s="209" t="s">
        <v>47</v>
      </c>
      <c r="B96" s="203" t="s">
        <v>70</v>
      </c>
      <c r="C96" s="204" t="s">
        <v>14</v>
      </c>
      <c r="D96" s="204" t="s">
        <v>14</v>
      </c>
      <c r="E96" s="204" t="s">
        <v>14</v>
      </c>
      <c r="F96" s="204" t="s">
        <v>14</v>
      </c>
      <c r="G96" s="205" t="s">
        <v>14</v>
      </c>
      <c r="H96" s="208">
        <v>13600</v>
      </c>
      <c r="I96" s="208">
        <v>17000</v>
      </c>
      <c r="J96" s="208">
        <v>17000</v>
      </c>
      <c r="K96" s="125"/>
      <c r="L96" s="125"/>
      <c r="M96" s="125"/>
      <c r="N96" s="125"/>
      <c r="O96" s="125"/>
      <c r="P96" s="125"/>
      <c r="Q96" s="125"/>
      <c r="R96" s="125"/>
      <c r="S96" s="125"/>
    </row>
    <row r="97" spans="1:19" ht="15">
      <c r="A97" s="209" t="s">
        <v>71</v>
      </c>
      <c r="B97" s="203" t="s">
        <v>72</v>
      </c>
      <c r="C97" s="204" t="s">
        <v>14</v>
      </c>
      <c r="D97" s="204" t="s">
        <v>14</v>
      </c>
      <c r="E97" s="204" t="s">
        <v>14</v>
      </c>
      <c r="F97" s="204" t="s">
        <v>14</v>
      </c>
      <c r="G97" s="205" t="s">
        <v>14</v>
      </c>
      <c r="H97" s="208">
        <v>172550</v>
      </c>
      <c r="I97" s="208">
        <v>3400</v>
      </c>
      <c r="J97" s="208">
        <v>3400</v>
      </c>
      <c r="K97" s="125"/>
      <c r="L97" s="125"/>
      <c r="M97" s="125"/>
      <c r="N97" s="125"/>
      <c r="O97" s="125"/>
      <c r="P97" s="125"/>
      <c r="Q97" s="125"/>
      <c r="R97" s="125"/>
      <c r="S97" s="125"/>
    </row>
    <row r="98" spans="1:19" ht="15">
      <c r="A98" s="212" t="s">
        <v>77</v>
      </c>
      <c r="B98" s="203" t="s">
        <v>78</v>
      </c>
      <c r="C98" s="204" t="s">
        <v>14</v>
      </c>
      <c r="D98" s="204" t="s">
        <v>14</v>
      </c>
      <c r="E98" s="204" t="s">
        <v>14</v>
      </c>
      <c r="F98" s="204" t="s">
        <v>14</v>
      </c>
      <c r="G98" s="205" t="s">
        <v>14</v>
      </c>
      <c r="H98" s="215" t="s">
        <v>127</v>
      </c>
      <c r="I98" s="206">
        <v>340000</v>
      </c>
      <c r="J98" s="206">
        <v>340000</v>
      </c>
      <c r="K98" s="125"/>
      <c r="L98" s="125"/>
      <c r="M98" s="125"/>
      <c r="N98" s="125"/>
      <c r="O98" s="125"/>
      <c r="P98" s="125"/>
      <c r="Q98" s="125"/>
      <c r="R98" s="125"/>
      <c r="S98" s="125"/>
    </row>
    <row r="99" spans="1:19" ht="15">
      <c r="A99" s="209" t="s">
        <v>81</v>
      </c>
      <c r="B99" s="203" t="s">
        <v>82</v>
      </c>
      <c r="C99" s="204" t="s">
        <v>14</v>
      </c>
      <c r="D99" s="204" t="s">
        <v>14</v>
      </c>
      <c r="E99" s="204" t="s">
        <v>14</v>
      </c>
      <c r="F99" s="204" t="s">
        <v>14</v>
      </c>
      <c r="G99" s="205" t="s">
        <v>14</v>
      </c>
      <c r="H99" s="216" t="s">
        <v>127</v>
      </c>
      <c r="I99" s="208">
        <v>340000</v>
      </c>
      <c r="J99" s="208">
        <v>340000</v>
      </c>
      <c r="K99" s="125"/>
      <c r="L99" s="125"/>
      <c r="M99" s="125"/>
      <c r="N99" s="125"/>
      <c r="O99" s="125"/>
      <c r="P99" s="125"/>
      <c r="Q99" s="125"/>
      <c r="R99" s="125"/>
      <c r="S99" s="125"/>
    </row>
    <row r="100" spans="1:19" ht="14.25">
      <c r="A100" s="210" t="s">
        <v>147</v>
      </c>
      <c r="B100" s="196" t="s">
        <v>148</v>
      </c>
      <c r="C100" s="191" t="s">
        <v>14</v>
      </c>
      <c r="D100" s="191" t="s">
        <v>14</v>
      </c>
      <c r="E100" s="191" t="s">
        <v>14</v>
      </c>
      <c r="F100" s="191" t="s">
        <v>148</v>
      </c>
      <c r="G100" s="192" t="s">
        <v>14</v>
      </c>
      <c r="H100" s="145">
        <v>1053280</v>
      </c>
      <c r="I100" s="145">
        <v>1568378</v>
      </c>
      <c r="J100" s="145">
        <v>1427917</v>
      </c>
      <c r="K100" s="134"/>
      <c r="L100" s="134"/>
      <c r="M100" s="134"/>
      <c r="N100" s="134"/>
      <c r="O100" s="134"/>
      <c r="P100" s="134"/>
      <c r="Q100" s="134"/>
      <c r="R100" s="134"/>
      <c r="S100" s="134"/>
    </row>
    <row r="101" spans="1:19" ht="15">
      <c r="A101" s="211" t="s">
        <v>50</v>
      </c>
      <c r="B101" s="198" t="s">
        <v>51</v>
      </c>
      <c r="C101" s="199" t="s">
        <v>14</v>
      </c>
      <c r="D101" s="199" t="s">
        <v>14</v>
      </c>
      <c r="E101" s="199" t="s">
        <v>14</v>
      </c>
      <c r="F101" s="199" t="s">
        <v>14</v>
      </c>
      <c r="G101" s="200" t="s">
        <v>51</v>
      </c>
      <c r="H101" s="201">
        <v>2000</v>
      </c>
      <c r="I101" s="201">
        <v>2000</v>
      </c>
      <c r="J101" s="201">
        <v>2000</v>
      </c>
      <c r="K101" s="153"/>
      <c r="L101" s="153"/>
      <c r="M101" s="153"/>
      <c r="N101" s="153"/>
      <c r="O101" s="153"/>
      <c r="P101" s="153"/>
      <c r="Q101" s="153"/>
      <c r="R101" s="153"/>
      <c r="S101" s="153"/>
    </row>
    <row r="102" spans="1:19" ht="15">
      <c r="A102" s="212" t="s">
        <v>67</v>
      </c>
      <c r="B102" s="203" t="s">
        <v>68</v>
      </c>
      <c r="C102" s="204" t="s">
        <v>14</v>
      </c>
      <c r="D102" s="204" t="s">
        <v>14</v>
      </c>
      <c r="E102" s="204" t="s">
        <v>14</v>
      </c>
      <c r="F102" s="204" t="s">
        <v>14</v>
      </c>
      <c r="G102" s="205" t="s">
        <v>14</v>
      </c>
      <c r="H102" s="206">
        <v>2000</v>
      </c>
      <c r="I102" s="206">
        <v>2000</v>
      </c>
      <c r="J102" s="206">
        <v>2000</v>
      </c>
      <c r="K102" s="125"/>
      <c r="L102" s="125"/>
      <c r="M102" s="125"/>
      <c r="N102" s="125"/>
      <c r="O102" s="125"/>
      <c r="P102" s="125"/>
      <c r="Q102" s="125"/>
      <c r="R102" s="125"/>
      <c r="S102" s="125"/>
    </row>
    <row r="103" spans="1:19" ht="15">
      <c r="A103" s="209" t="s">
        <v>71</v>
      </c>
      <c r="B103" s="203" t="s">
        <v>72</v>
      </c>
      <c r="C103" s="204" t="s">
        <v>14</v>
      </c>
      <c r="D103" s="204" t="s">
        <v>14</v>
      </c>
      <c r="E103" s="204" t="s">
        <v>14</v>
      </c>
      <c r="F103" s="204" t="s">
        <v>14</v>
      </c>
      <c r="G103" s="205" t="s">
        <v>14</v>
      </c>
      <c r="H103" s="208">
        <v>2000</v>
      </c>
      <c r="I103" s="208">
        <v>2000</v>
      </c>
      <c r="J103" s="208">
        <v>2000</v>
      </c>
      <c r="K103" s="125"/>
      <c r="L103" s="125"/>
      <c r="M103" s="125"/>
      <c r="N103" s="125"/>
      <c r="O103" s="125"/>
      <c r="P103" s="125"/>
      <c r="Q103" s="125"/>
      <c r="R103" s="125"/>
      <c r="S103" s="125"/>
    </row>
    <row r="104" spans="1:19" ht="15">
      <c r="A104" s="211" t="s">
        <v>52</v>
      </c>
      <c r="B104" s="198" t="s">
        <v>53</v>
      </c>
      <c r="C104" s="199" t="s">
        <v>14</v>
      </c>
      <c r="D104" s="199" t="s">
        <v>14</v>
      </c>
      <c r="E104" s="199" t="s">
        <v>14</v>
      </c>
      <c r="F104" s="199" t="s">
        <v>14</v>
      </c>
      <c r="G104" s="200" t="s">
        <v>53</v>
      </c>
      <c r="H104" s="201">
        <v>211676</v>
      </c>
      <c r="I104" s="201">
        <v>280092</v>
      </c>
      <c r="J104" s="201">
        <v>277441</v>
      </c>
      <c r="K104" s="153"/>
      <c r="L104" s="153"/>
      <c r="M104" s="153"/>
      <c r="N104" s="153"/>
      <c r="O104" s="153"/>
      <c r="P104" s="153"/>
      <c r="Q104" s="153"/>
      <c r="R104" s="153"/>
      <c r="S104" s="153"/>
    </row>
    <row r="105" spans="1:19" ht="15">
      <c r="A105" s="212" t="s">
        <v>67</v>
      </c>
      <c r="B105" s="203" t="s">
        <v>68</v>
      </c>
      <c r="C105" s="204" t="s">
        <v>14</v>
      </c>
      <c r="D105" s="204" t="s">
        <v>14</v>
      </c>
      <c r="E105" s="204" t="s">
        <v>14</v>
      </c>
      <c r="F105" s="204" t="s">
        <v>14</v>
      </c>
      <c r="G105" s="205" t="s">
        <v>14</v>
      </c>
      <c r="H105" s="206">
        <v>201159</v>
      </c>
      <c r="I105" s="206">
        <v>267699</v>
      </c>
      <c r="J105" s="206">
        <v>264804</v>
      </c>
      <c r="K105" s="125"/>
      <c r="L105" s="125"/>
      <c r="M105" s="125"/>
      <c r="N105" s="125"/>
      <c r="O105" s="125"/>
      <c r="P105" s="125"/>
      <c r="Q105" s="125"/>
      <c r="R105" s="125"/>
      <c r="S105" s="125"/>
    </row>
    <row r="106" spans="1:19" ht="15">
      <c r="A106" s="209" t="s">
        <v>47</v>
      </c>
      <c r="B106" s="203" t="s">
        <v>70</v>
      </c>
      <c r="C106" s="204" t="s">
        <v>14</v>
      </c>
      <c r="D106" s="204" t="s">
        <v>14</v>
      </c>
      <c r="E106" s="204" t="s">
        <v>14</v>
      </c>
      <c r="F106" s="204" t="s">
        <v>14</v>
      </c>
      <c r="G106" s="205" t="s">
        <v>14</v>
      </c>
      <c r="H106" s="208">
        <v>129822</v>
      </c>
      <c r="I106" s="208">
        <v>146422</v>
      </c>
      <c r="J106" s="208">
        <v>169607</v>
      </c>
      <c r="K106" s="125"/>
      <c r="L106" s="125"/>
      <c r="M106" s="125"/>
      <c r="N106" s="125"/>
      <c r="O106" s="125"/>
      <c r="P106" s="125"/>
      <c r="Q106" s="125"/>
      <c r="R106" s="125"/>
      <c r="S106" s="125"/>
    </row>
    <row r="107" spans="1:19" ht="15">
      <c r="A107" s="209" t="s">
        <v>71</v>
      </c>
      <c r="B107" s="203" t="s">
        <v>72</v>
      </c>
      <c r="C107" s="204" t="s">
        <v>14</v>
      </c>
      <c r="D107" s="204" t="s">
        <v>14</v>
      </c>
      <c r="E107" s="204" t="s">
        <v>14</v>
      </c>
      <c r="F107" s="204" t="s">
        <v>14</v>
      </c>
      <c r="G107" s="205" t="s">
        <v>14</v>
      </c>
      <c r="H107" s="208">
        <v>71337</v>
      </c>
      <c r="I107" s="208">
        <v>121277</v>
      </c>
      <c r="J107" s="208">
        <v>95197</v>
      </c>
      <c r="K107" s="125"/>
      <c r="L107" s="125"/>
      <c r="M107" s="125"/>
      <c r="N107" s="125"/>
      <c r="O107" s="125"/>
      <c r="P107" s="125"/>
      <c r="Q107" s="125"/>
      <c r="R107" s="125"/>
      <c r="S107" s="125"/>
    </row>
    <row r="108" spans="1:19" ht="15">
      <c r="A108" s="212" t="s">
        <v>77</v>
      </c>
      <c r="B108" s="203" t="s">
        <v>78</v>
      </c>
      <c r="C108" s="204" t="s">
        <v>14</v>
      </c>
      <c r="D108" s="204" t="s">
        <v>14</v>
      </c>
      <c r="E108" s="204" t="s">
        <v>14</v>
      </c>
      <c r="F108" s="204" t="s">
        <v>14</v>
      </c>
      <c r="G108" s="205" t="s">
        <v>14</v>
      </c>
      <c r="H108" s="206">
        <v>10517</v>
      </c>
      <c r="I108" s="206">
        <v>12393</v>
      </c>
      <c r="J108" s="206">
        <v>12637</v>
      </c>
      <c r="K108" s="125"/>
      <c r="L108" s="125"/>
      <c r="M108" s="125"/>
      <c r="N108" s="125"/>
      <c r="O108" s="125"/>
      <c r="P108" s="125"/>
      <c r="Q108" s="125"/>
      <c r="R108" s="125"/>
      <c r="S108" s="125"/>
    </row>
    <row r="109" spans="1:19" ht="15">
      <c r="A109" s="209" t="s">
        <v>81</v>
      </c>
      <c r="B109" s="203" t="s">
        <v>82</v>
      </c>
      <c r="C109" s="204" t="s">
        <v>14</v>
      </c>
      <c r="D109" s="204" t="s">
        <v>14</v>
      </c>
      <c r="E109" s="204" t="s">
        <v>14</v>
      </c>
      <c r="F109" s="204" t="s">
        <v>14</v>
      </c>
      <c r="G109" s="205" t="s">
        <v>14</v>
      </c>
      <c r="H109" s="208">
        <v>7443</v>
      </c>
      <c r="I109" s="208">
        <v>8771</v>
      </c>
      <c r="J109" s="208">
        <v>8944</v>
      </c>
      <c r="K109" s="125"/>
      <c r="L109" s="125"/>
      <c r="M109" s="125"/>
      <c r="N109" s="125"/>
      <c r="O109" s="125"/>
      <c r="P109" s="125"/>
      <c r="Q109" s="125"/>
      <c r="R109" s="125"/>
      <c r="S109" s="125"/>
    </row>
    <row r="110" spans="1:19" ht="15">
      <c r="A110" s="209" t="s">
        <v>83</v>
      </c>
      <c r="B110" s="203" t="s">
        <v>84</v>
      </c>
      <c r="C110" s="204" t="s">
        <v>14</v>
      </c>
      <c r="D110" s="204" t="s">
        <v>14</v>
      </c>
      <c r="E110" s="204" t="s">
        <v>14</v>
      </c>
      <c r="F110" s="204" t="s">
        <v>14</v>
      </c>
      <c r="G110" s="205" t="s">
        <v>14</v>
      </c>
      <c r="H110" s="208">
        <v>3074</v>
      </c>
      <c r="I110" s="208">
        <v>3622</v>
      </c>
      <c r="J110" s="208">
        <v>3693</v>
      </c>
      <c r="K110" s="125"/>
      <c r="L110" s="125"/>
      <c r="M110" s="125"/>
      <c r="N110" s="125"/>
      <c r="O110" s="125"/>
      <c r="P110" s="125"/>
      <c r="Q110" s="125"/>
      <c r="R110" s="125"/>
      <c r="S110" s="125"/>
    </row>
    <row r="111" spans="1:19" ht="15">
      <c r="A111" s="211" t="s">
        <v>47</v>
      </c>
      <c r="B111" s="198" t="s">
        <v>48</v>
      </c>
      <c r="C111" s="199" t="s">
        <v>14</v>
      </c>
      <c r="D111" s="199" t="s">
        <v>14</v>
      </c>
      <c r="E111" s="199" t="s">
        <v>14</v>
      </c>
      <c r="F111" s="199" t="s">
        <v>14</v>
      </c>
      <c r="G111" s="200" t="s">
        <v>48</v>
      </c>
      <c r="H111" s="201"/>
      <c r="I111" s="201">
        <v>212300</v>
      </c>
      <c r="J111" s="201"/>
      <c r="K111" s="153"/>
      <c r="L111" s="153"/>
      <c r="M111" s="153"/>
      <c r="N111" s="153"/>
      <c r="O111" s="153"/>
      <c r="P111" s="153"/>
      <c r="Q111" s="153"/>
      <c r="R111" s="153"/>
      <c r="S111" s="153"/>
    </row>
    <row r="112" spans="1:19" ht="15">
      <c r="A112" s="212" t="s">
        <v>67</v>
      </c>
      <c r="B112" s="203" t="s">
        <v>68</v>
      </c>
      <c r="C112" s="204" t="s">
        <v>14</v>
      </c>
      <c r="D112" s="204" t="s">
        <v>14</v>
      </c>
      <c r="E112" s="204" t="s">
        <v>14</v>
      </c>
      <c r="F112" s="204" t="s">
        <v>14</v>
      </c>
      <c r="G112" s="205" t="s">
        <v>14</v>
      </c>
      <c r="H112" s="206"/>
      <c r="I112" s="206">
        <v>212300</v>
      </c>
      <c r="J112" s="206"/>
      <c r="K112" s="125"/>
      <c r="L112" s="125"/>
      <c r="M112" s="125"/>
      <c r="N112" s="125"/>
      <c r="O112" s="125"/>
      <c r="P112" s="125"/>
      <c r="Q112" s="125"/>
      <c r="R112" s="125"/>
      <c r="S112" s="125"/>
    </row>
    <row r="113" spans="1:19" ht="15">
      <c r="A113" s="209" t="s">
        <v>71</v>
      </c>
      <c r="B113" s="203" t="s">
        <v>72</v>
      </c>
      <c r="C113" s="204" t="s">
        <v>14</v>
      </c>
      <c r="D113" s="204" t="s">
        <v>14</v>
      </c>
      <c r="E113" s="204" t="s">
        <v>14</v>
      </c>
      <c r="F113" s="204" t="s">
        <v>14</v>
      </c>
      <c r="G113" s="205" t="s">
        <v>14</v>
      </c>
      <c r="H113" s="208"/>
      <c r="I113" s="208">
        <v>212300</v>
      </c>
      <c r="J113" s="208"/>
      <c r="K113" s="125"/>
      <c r="L113" s="125"/>
      <c r="M113" s="125"/>
      <c r="N113" s="125"/>
      <c r="O113" s="125"/>
      <c r="P113" s="125"/>
      <c r="Q113" s="125"/>
      <c r="R113" s="125"/>
      <c r="S113" s="125"/>
    </row>
    <row r="114" spans="1:19" ht="15">
      <c r="A114" s="211" t="s">
        <v>41</v>
      </c>
      <c r="B114" s="198" t="s">
        <v>42</v>
      </c>
      <c r="C114" s="199" t="s">
        <v>14</v>
      </c>
      <c r="D114" s="199" t="s">
        <v>14</v>
      </c>
      <c r="E114" s="199" t="s">
        <v>14</v>
      </c>
      <c r="F114" s="199" t="s">
        <v>14</v>
      </c>
      <c r="G114" s="200" t="s">
        <v>42</v>
      </c>
      <c r="H114" s="201">
        <v>326334</v>
      </c>
      <c r="I114" s="201">
        <v>469737</v>
      </c>
      <c r="J114" s="201">
        <v>471783</v>
      </c>
      <c r="K114" s="153"/>
      <c r="L114" s="153"/>
      <c r="M114" s="153"/>
      <c r="N114" s="153"/>
      <c r="O114" s="153"/>
      <c r="P114" s="153"/>
      <c r="Q114" s="153"/>
      <c r="R114" s="153"/>
      <c r="S114" s="153"/>
    </row>
    <row r="115" spans="1:19" ht="15">
      <c r="A115" s="212" t="s">
        <v>67</v>
      </c>
      <c r="B115" s="203" t="s">
        <v>68</v>
      </c>
      <c r="C115" s="204" t="s">
        <v>14</v>
      </c>
      <c r="D115" s="204" t="s">
        <v>14</v>
      </c>
      <c r="E115" s="204" t="s">
        <v>14</v>
      </c>
      <c r="F115" s="204" t="s">
        <v>14</v>
      </c>
      <c r="G115" s="205" t="s">
        <v>14</v>
      </c>
      <c r="H115" s="206">
        <v>292472</v>
      </c>
      <c r="I115" s="206">
        <v>429838</v>
      </c>
      <c r="J115" s="206">
        <v>431096</v>
      </c>
      <c r="K115" s="125"/>
      <c r="L115" s="125"/>
      <c r="M115" s="125"/>
      <c r="N115" s="125"/>
      <c r="O115" s="125"/>
      <c r="P115" s="125"/>
      <c r="Q115" s="125"/>
      <c r="R115" s="125"/>
      <c r="S115" s="125"/>
    </row>
    <row r="116" spans="1:19" ht="15">
      <c r="A116" s="209" t="s">
        <v>47</v>
      </c>
      <c r="B116" s="203" t="s">
        <v>70</v>
      </c>
      <c r="C116" s="204" t="s">
        <v>14</v>
      </c>
      <c r="D116" s="204" t="s">
        <v>14</v>
      </c>
      <c r="E116" s="204" t="s">
        <v>14</v>
      </c>
      <c r="F116" s="204" t="s">
        <v>14</v>
      </c>
      <c r="G116" s="205" t="s">
        <v>14</v>
      </c>
      <c r="H116" s="208">
        <v>141869</v>
      </c>
      <c r="I116" s="208">
        <v>157208</v>
      </c>
      <c r="J116" s="208">
        <v>155660</v>
      </c>
      <c r="K116" s="125"/>
      <c r="L116" s="125"/>
      <c r="M116" s="125"/>
      <c r="N116" s="125"/>
      <c r="O116" s="125"/>
      <c r="P116" s="125"/>
      <c r="Q116" s="125"/>
      <c r="R116" s="125"/>
      <c r="S116" s="125"/>
    </row>
    <row r="117" spans="1:19" ht="15">
      <c r="A117" s="209" t="s">
        <v>71</v>
      </c>
      <c r="B117" s="203" t="s">
        <v>72</v>
      </c>
      <c r="C117" s="204" t="s">
        <v>14</v>
      </c>
      <c r="D117" s="204" t="s">
        <v>14</v>
      </c>
      <c r="E117" s="204" t="s">
        <v>14</v>
      </c>
      <c r="F117" s="204" t="s">
        <v>14</v>
      </c>
      <c r="G117" s="205" t="s">
        <v>14</v>
      </c>
      <c r="H117" s="208">
        <v>150603</v>
      </c>
      <c r="I117" s="208">
        <v>272630</v>
      </c>
      <c r="J117" s="208">
        <v>275436</v>
      </c>
      <c r="K117" s="125"/>
      <c r="L117" s="125"/>
      <c r="M117" s="125"/>
      <c r="N117" s="125"/>
      <c r="O117" s="125"/>
      <c r="P117" s="125"/>
      <c r="Q117" s="125"/>
      <c r="R117" s="125"/>
      <c r="S117" s="125"/>
    </row>
    <row r="118" spans="1:19" ht="15">
      <c r="A118" s="212" t="s">
        <v>77</v>
      </c>
      <c r="B118" s="203" t="s">
        <v>78</v>
      </c>
      <c r="C118" s="204" t="s">
        <v>14</v>
      </c>
      <c r="D118" s="204" t="s">
        <v>14</v>
      </c>
      <c r="E118" s="204" t="s">
        <v>14</v>
      </c>
      <c r="F118" s="204" t="s">
        <v>14</v>
      </c>
      <c r="G118" s="205" t="s">
        <v>14</v>
      </c>
      <c r="H118" s="206">
        <v>33862</v>
      </c>
      <c r="I118" s="206">
        <v>39899</v>
      </c>
      <c r="J118" s="206">
        <v>40687</v>
      </c>
      <c r="K118" s="125"/>
      <c r="L118" s="125"/>
      <c r="M118" s="125"/>
      <c r="N118" s="125"/>
      <c r="O118" s="125"/>
      <c r="P118" s="125"/>
      <c r="Q118" s="125"/>
      <c r="R118" s="125"/>
      <c r="S118" s="125"/>
    </row>
    <row r="119" spans="1:19" ht="15">
      <c r="A119" s="209" t="s">
        <v>81</v>
      </c>
      <c r="B119" s="203" t="s">
        <v>82</v>
      </c>
      <c r="C119" s="204" t="s">
        <v>14</v>
      </c>
      <c r="D119" s="204" t="s">
        <v>14</v>
      </c>
      <c r="E119" s="204" t="s">
        <v>14</v>
      </c>
      <c r="F119" s="204" t="s">
        <v>14</v>
      </c>
      <c r="G119" s="205" t="s">
        <v>14</v>
      </c>
      <c r="H119" s="208">
        <v>18263</v>
      </c>
      <c r="I119" s="208">
        <v>21519</v>
      </c>
      <c r="J119" s="208">
        <v>21944</v>
      </c>
      <c r="K119" s="125"/>
      <c r="L119" s="125"/>
      <c r="M119" s="125"/>
      <c r="N119" s="125"/>
      <c r="O119" s="125"/>
      <c r="P119" s="125"/>
      <c r="Q119" s="125"/>
      <c r="R119" s="125"/>
      <c r="S119" s="125"/>
    </row>
    <row r="120" spans="1:19" ht="15">
      <c r="A120" s="209" t="s">
        <v>83</v>
      </c>
      <c r="B120" s="203" t="s">
        <v>84</v>
      </c>
      <c r="C120" s="204" t="s">
        <v>14</v>
      </c>
      <c r="D120" s="204" t="s">
        <v>14</v>
      </c>
      <c r="E120" s="204" t="s">
        <v>14</v>
      </c>
      <c r="F120" s="204" t="s">
        <v>14</v>
      </c>
      <c r="G120" s="205" t="s">
        <v>14</v>
      </c>
      <c r="H120" s="208">
        <v>15599</v>
      </c>
      <c r="I120" s="208">
        <v>18380</v>
      </c>
      <c r="J120" s="208">
        <v>18743</v>
      </c>
      <c r="K120" s="125"/>
      <c r="L120" s="125"/>
      <c r="M120" s="125"/>
      <c r="N120" s="125"/>
      <c r="O120" s="125"/>
      <c r="P120" s="125"/>
      <c r="Q120" s="125"/>
      <c r="R120" s="125"/>
      <c r="S120" s="125"/>
    </row>
    <row r="121" spans="1:19" ht="15">
      <c r="A121" s="211" t="s">
        <v>149</v>
      </c>
      <c r="B121" s="198" t="s">
        <v>150</v>
      </c>
      <c r="C121" s="199" t="s">
        <v>14</v>
      </c>
      <c r="D121" s="199" t="s">
        <v>14</v>
      </c>
      <c r="E121" s="199" t="s">
        <v>14</v>
      </c>
      <c r="F121" s="199" t="s">
        <v>14</v>
      </c>
      <c r="G121" s="200" t="s">
        <v>150</v>
      </c>
      <c r="H121" s="201">
        <v>513270</v>
      </c>
      <c r="I121" s="201">
        <v>604249</v>
      </c>
      <c r="J121" s="201">
        <v>676693</v>
      </c>
      <c r="K121" s="153"/>
      <c r="L121" s="153"/>
      <c r="M121" s="153"/>
      <c r="N121" s="153"/>
      <c r="O121" s="153"/>
      <c r="P121" s="153"/>
      <c r="Q121" s="153"/>
      <c r="R121" s="153"/>
      <c r="S121" s="153"/>
    </row>
    <row r="122" spans="1:19" ht="15">
      <c r="A122" s="212" t="s">
        <v>67</v>
      </c>
      <c r="B122" s="203" t="s">
        <v>68</v>
      </c>
      <c r="C122" s="204" t="s">
        <v>14</v>
      </c>
      <c r="D122" s="204" t="s">
        <v>14</v>
      </c>
      <c r="E122" s="204" t="s">
        <v>14</v>
      </c>
      <c r="F122" s="204" t="s">
        <v>14</v>
      </c>
      <c r="G122" s="205" t="s">
        <v>14</v>
      </c>
      <c r="H122" s="206">
        <v>476367</v>
      </c>
      <c r="I122" s="206">
        <v>560767</v>
      </c>
      <c r="J122" s="206">
        <v>632352</v>
      </c>
      <c r="K122" s="125"/>
      <c r="L122" s="125"/>
      <c r="M122" s="125"/>
      <c r="N122" s="125"/>
      <c r="O122" s="125"/>
      <c r="P122" s="125"/>
      <c r="Q122" s="125"/>
      <c r="R122" s="125"/>
      <c r="S122" s="125"/>
    </row>
    <row r="123" spans="1:19" ht="15">
      <c r="A123" s="209" t="s">
        <v>47</v>
      </c>
      <c r="B123" s="203" t="s">
        <v>70</v>
      </c>
      <c r="C123" s="204" t="s">
        <v>14</v>
      </c>
      <c r="D123" s="204" t="s">
        <v>14</v>
      </c>
      <c r="E123" s="204" t="s">
        <v>14</v>
      </c>
      <c r="F123" s="204" t="s">
        <v>14</v>
      </c>
      <c r="G123" s="205" t="s">
        <v>14</v>
      </c>
      <c r="H123" s="208">
        <v>377790</v>
      </c>
      <c r="I123" s="208">
        <v>425672</v>
      </c>
      <c r="J123" s="208">
        <v>441778</v>
      </c>
      <c r="K123" s="125"/>
      <c r="L123" s="125"/>
      <c r="M123" s="125"/>
      <c r="N123" s="125"/>
      <c r="O123" s="125"/>
      <c r="P123" s="125"/>
      <c r="Q123" s="125"/>
      <c r="R123" s="125"/>
      <c r="S123" s="125"/>
    </row>
    <row r="124" spans="1:19" ht="15">
      <c r="A124" s="209" t="s">
        <v>71</v>
      </c>
      <c r="B124" s="203" t="s">
        <v>72</v>
      </c>
      <c r="C124" s="204" t="s">
        <v>14</v>
      </c>
      <c r="D124" s="204" t="s">
        <v>14</v>
      </c>
      <c r="E124" s="204" t="s">
        <v>14</v>
      </c>
      <c r="F124" s="204" t="s">
        <v>14</v>
      </c>
      <c r="G124" s="205" t="s">
        <v>14</v>
      </c>
      <c r="H124" s="208">
        <v>98577</v>
      </c>
      <c r="I124" s="208">
        <v>135095</v>
      </c>
      <c r="J124" s="208">
        <v>190574</v>
      </c>
      <c r="K124" s="125"/>
      <c r="L124" s="125"/>
      <c r="M124" s="125"/>
      <c r="N124" s="125"/>
      <c r="O124" s="125"/>
      <c r="P124" s="125"/>
      <c r="Q124" s="125"/>
      <c r="R124" s="125"/>
      <c r="S124" s="125"/>
    </row>
    <row r="125" spans="1:19" ht="15">
      <c r="A125" s="212" t="s">
        <v>77</v>
      </c>
      <c r="B125" s="203" t="s">
        <v>78</v>
      </c>
      <c r="C125" s="204" t="s">
        <v>14</v>
      </c>
      <c r="D125" s="204" t="s">
        <v>14</v>
      </c>
      <c r="E125" s="204" t="s">
        <v>14</v>
      </c>
      <c r="F125" s="204" t="s">
        <v>14</v>
      </c>
      <c r="G125" s="205" t="s">
        <v>14</v>
      </c>
      <c r="H125" s="206">
        <v>36903</v>
      </c>
      <c r="I125" s="206">
        <v>43482</v>
      </c>
      <c r="J125" s="206">
        <v>44341</v>
      </c>
      <c r="K125" s="125"/>
      <c r="L125" s="125"/>
      <c r="M125" s="125"/>
      <c r="N125" s="125"/>
      <c r="O125" s="125"/>
      <c r="P125" s="125"/>
      <c r="Q125" s="125"/>
      <c r="R125" s="125"/>
      <c r="S125" s="125"/>
    </row>
    <row r="126" spans="1:19" ht="15">
      <c r="A126" s="209" t="s">
        <v>81</v>
      </c>
      <c r="B126" s="203" t="s">
        <v>82</v>
      </c>
      <c r="C126" s="204" t="s">
        <v>14</v>
      </c>
      <c r="D126" s="204" t="s">
        <v>14</v>
      </c>
      <c r="E126" s="204" t="s">
        <v>14</v>
      </c>
      <c r="F126" s="204" t="s">
        <v>14</v>
      </c>
      <c r="G126" s="205" t="s">
        <v>14</v>
      </c>
      <c r="H126" s="208">
        <v>29103</v>
      </c>
      <c r="I126" s="208">
        <v>34292</v>
      </c>
      <c r="J126" s="208">
        <v>34969</v>
      </c>
      <c r="K126" s="125"/>
      <c r="L126" s="125"/>
      <c r="M126" s="125"/>
      <c r="N126" s="125"/>
      <c r="O126" s="125"/>
      <c r="P126" s="125"/>
      <c r="Q126" s="125"/>
      <c r="R126" s="125"/>
      <c r="S126" s="125"/>
    </row>
    <row r="127" spans="1:19" ht="15">
      <c r="A127" s="209" t="s">
        <v>83</v>
      </c>
      <c r="B127" s="203" t="s">
        <v>84</v>
      </c>
      <c r="C127" s="204" t="s">
        <v>14</v>
      </c>
      <c r="D127" s="204" t="s">
        <v>14</v>
      </c>
      <c r="E127" s="204" t="s">
        <v>14</v>
      </c>
      <c r="F127" s="204" t="s">
        <v>14</v>
      </c>
      <c r="G127" s="205" t="s">
        <v>14</v>
      </c>
      <c r="H127" s="208">
        <v>7800</v>
      </c>
      <c r="I127" s="208">
        <v>9190</v>
      </c>
      <c r="J127" s="208">
        <v>9372</v>
      </c>
      <c r="K127" s="125"/>
      <c r="L127" s="125"/>
      <c r="M127" s="125"/>
      <c r="N127" s="125"/>
      <c r="O127" s="125"/>
      <c r="P127" s="125"/>
      <c r="Q127" s="125"/>
      <c r="R127" s="125"/>
      <c r="S127" s="125"/>
    </row>
    <row r="128" spans="1:19" ht="14.25">
      <c r="A128" s="210" t="s">
        <v>151</v>
      </c>
      <c r="B128" s="196" t="s">
        <v>152</v>
      </c>
      <c r="C128" s="191" t="s">
        <v>14</v>
      </c>
      <c r="D128" s="191" t="s">
        <v>14</v>
      </c>
      <c r="E128" s="191" t="s">
        <v>14</v>
      </c>
      <c r="F128" s="191" t="s">
        <v>152</v>
      </c>
      <c r="G128" s="192" t="s">
        <v>14</v>
      </c>
      <c r="H128" s="145">
        <v>119310</v>
      </c>
      <c r="I128" s="145"/>
      <c r="J128" s="145"/>
      <c r="K128" s="134"/>
      <c r="L128" s="134"/>
      <c r="M128" s="134"/>
      <c r="N128" s="134"/>
      <c r="O128" s="134"/>
      <c r="P128" s="134"/>
      <c r="Q128" s="134"/>
      <c r="R128" s="134"/>
      <c r="S128" s="134"/>
    </row>
    <row r="129" spans="1:19" ht="15">
      <c r="A129" s="211" t="s">
        <v>47</v>
      </c>
      <c r="B129" s="198" t="s">
        <v>48</v>
      </c>
      <c r="C129" s="199" t="s">
        <v>14</v>
      </c>
      <c r="D129" s="199" t="s">
        <v>14</v>
      </c>
      <c r="E129" s="199" t="s">
        <v>14</v>
      </c>
      <c r="F129" s="199" t="s">
        <v>14</v>
      </c>
      <c r="G129" s="200" t="s">
        <v>48</v>
      </c>
      <c r="H129" s="201">
        <v>119310</v>
      </c>
      <c r="I129" s="201"/>
      <c r="J129" s="201"/>
      <c r="K129" s="153"/>
      <c r="L129" s="153"/>
      <c r="M129" s="153"/>
      <c r="N129" s="153"/>
      <c r="O129" s="153"/>
      <c r="P129" s="153"/>
      <c r="Q129" s="153"/>
      <c r="R129" s="153"/>
      <c r="S129" s="153"/>
    </row>
    <row r="130" spans="1:19" ht="15">
      <c r="A130" s="212" t="s">
        <v>67</v>
      </c>
      <c r="B130" s="203" t="s">
        <v>68</v>
      </c>
      <c r="C130" s="204" t="s">
        <v>14</v>
      </c>
      <c r="D130" s="204" t="s">
        <v>14</v>
      </c>
      <c r="E130" s="204" t="s">
        <v>14</v>
      </c>
      <c r="F130" s="204" t="s">
        <v>14</v>
      </c>
      <c r="G130" s="205" t="s">
        <v>14</v>
      </c>
      <c r="H130" s="206">
        <v>119310</v>
      </c>
      <c r="I130" s="206"/>
      <c r="J130" s="206"/>
      <c r="K130" s="125"/>
      <c r="L130" s="125"/>
      <c r="M130" s="125"/>
      <c r="N130" s="125"/>
      <c r="O130" s="125"/>
      <c r="P130" s="125"/>
      <c r="Q130" s="125"/>
      <c r="R130" s="125"/>
      <c r="S130" s="125"/>
    </row>
    <row r="131" spans="1:19" ht="15">
      <c r="A131" s="209" t="s">
        <v>47</v>
      </c>
      <c r="B131" s="203" t="s">
        <v>70</v>
      </c>
      <c r="C131" s="204" t="s">
        <v>14</v>
      </c>
      <c r="D131" s="204" t="s">
        <v>14</v>
      </c>
      <c r="E131" s="204" t="s">
        <v>14</v>
      </c>
      <c r="F131" s="204" t="s">
        <v>14</v>
      </c>
      <c r="G131" s="205" t="s">
        <v>14</v>
      </c>
      <c r="H131" s="208">
        <v>94710</v>
      </c>
      <c r="I131" s="208"/>
      <c r="J131" s="208"/>
      <c r="K131" s="125"/>
      <c r="L131" s="125"/>
      <c r="M131" s="125"/>
      <c r="N131" s="125"/>
      <c r="O131" s="125"/>
      <c r="P131" s="125"/>
      <c r="Q131" s="125"/>
      <c r="R131" s="125"/>
      <c r="S131" s="125"/>
    </row>
    <row r="132" spans="1:19" ht="15">
      <c r="A132" s="209" t="s">
        <v>71</v>
      </c>
      <c r="B132" s="203" t="s">
        <v>72</v>
      </c>
      <c r="C132" s="204" t="s">
        <v>14</v>
      </c>
      <c r="D132" s="204" t="s">
        <v>14</v>
      </c>
      <c r="E132" s="204" t="s">
        <v>14</v>
      </c>
      <c r="F132" s="204" t="s">
        <v>14</v>
      </c>
      <c r="G132" s="205" t="s">
        <v>14</v>
      </c>
      <c r="H132" s="208">
        <v>24600</v>
      </c>
      <c r="I132" s="208"/>
      <c r="J132" s="208"/>
      <c r="K132" s="125"/>
      <c r="L132" s="125"/>
      <c r="M132" s="125"/>
      <c r="N132" s="125"/>
      <c r="O132" s="125"/>
      <c r="P132" s="125"/>
      <c r="Q132" s="125"/>
      <c r="R132" s="125"/>
      <c r="S132" s="125"/>
    </row>
    <row r="133" spans="1:19" ht="14.25">
      <c r="A133" s="210" t="s">
        <v>153</v>
      </c>
      <c r="B133" s="196" t="s">
        <v>154</v>
      </c>
      <c r="C133" s="191" t="s">
        <v>14</v>
      </c>
      <c r="D133" s="191" t="s">
        <v>14</v>
      </c>
      <c r="E133" s="191" t="s">
        <v>14</v>
      </c>
      <c r="F133" s="191" t="s">
        <v>154</v>
      </c>
      <c r="G133" s="192" t="s">
        <v>14</v>
      </c>
      <c r="H133" s="145">
        <v>386500</v>
      </c>
      <c r="I133" s="145"/>
      <c r="J133" s="145"/>
      <c r="K133" s="134"/>
      <c r="L133" s="134"/>
      <c r="M133" s="134"/>
      <c r="N133" s="134"/>
      <c r="O133" s="134"/>
      <c r="P133" s="134"/>
      <c r="Q133" s="134"/>
      <c r="R133" s="134"/>
      <c r="S133" s="134"/>
    </row>
    <row r="134" spans="1:19" ht="15">
      <c r="A134" s="211" t="s">
        <v>50</v>
      </c>
      <c r="B134" s="198" t="s">
        <v>51</v>
      </c>
      <c r="C134" s="199" t="s">
        <v>14</v>
      </c>
      <c r="D134" s="199" t="s">
        <v>14</v>
      </c>
      <c r="E134" s="199" t="s">
        <v>14</v>
      </c>
      <c r="F134" s="199" t="s">
        <v>14</v>
      </c>
      <c r="G134" s="200" t="s">
        <v>51</v>
      </c>
      <c r="H134" s="201">
        <v>386500</v>
      </c>
      <c r="I134" s="201"/>
      <c r="J134" s="201"/>
      <c r="K134" s="153"/>
      <c r="L134" s="153"/>
      <c r="M134" s="153"/>
      <c r="N134" s="153"/>
      <c r="O134" s="153"/>
      <c r="P134" s="153"/>
      <c r="Q134" s="153"/>
      <c r="R134" s="153"/>
      <c r="S134" s="153"/>
    </row>
    <row r="135" spans="1:19" ht="15">
      <c r="A135" s="212" t="s">
        <v>67</v>
      </c>
      <c r="B135" s="203" t="s">
        <v>68</v>
      </c>
      <c r="C135" s="204" t="s">
        <v>14</v>
      </c>
      <c r="D135" s="204" t="s">
        <v>14</v>
      </c>
      <c r="E135" s="204" t="s">
        <v>14</v>
      </c>
      <c r="F135" s="204" t="s">
        <v>14</v>
      </c>
      <c r="G135" s="205" t="s">
        <v>14</v>
      </c>
      <c r="H135" s="206">
        <v>386500</v>
      </c>
      <c r="I135" s="206"/>
      <c r="J135" s="206"/>
      <c r="K135" s="125"/>
      <c r="L135" s="125"/>
      <c r="M135" s="125"/>
      <c r="N135" s="125"/>
      <c r="O135" s="125"/>
      <c r="P135" s="125"/>
      <c r="Q135" s="125"/>
      <c r="R135" s="125"/>
      <c r="S135" s="125"/>
    </row>
    <row r="136" spans="1:19" ht="15">
      <c r="A136" s="209" t="s">
        <v>71</v>
      </c>
      <c r="B136" s="203" t="s">
        <v>72</v>
      </c>
      <c r="C136" s="204" t="s">
        <v>14</v>
      </c>
      <c r="D136" s="204" t="s">
        <v>14</v>
      </c>
      <c r="E136" s="204" t="s">
        <v>14</v>
      </c>
      <c r="F136" s="204" t="s">
        <v>14</v>
      </c>
      <c r="G136" s="205" t="s">
        <v>14</v>
      </c>
      <c r="H136" s="208">
        <v>386500</v>
      </c>
      <c r="I136" s="208"/>
      <c r="J136" s="208"/>
      <c r="K136" s="125"/>
      <c r="L136" s="125"/>
      <c r="M136" s="125"/>
      <c r="N136" s="125"/>
      <c r="O136" s="125"/>
      <c r="P136" s="125"/>
      <c r="Q136" s="125"/>
      <c r="R136" s="125"/>
      <c r="S136" s="125"/>
    </row>
    <row r="140" spans="1:19" ht="15">
      <c r="I140" s="217"/>
    </row>
    <row r="141" spans="1:19" ht="15">
      <c r="I141" s="218"/>
    </row>
    <row r="142" spans="1:19" ht="15">
      <c r="I142" s="218"/>
    </row>
    <row r="143" spans="1:19" ht="15">
      <c r="I143" s="219"/>
    </row>
  </sheetData>
  <mergeCells count="1">
    <mergeCell ref="A1:J1"/>
  </mergeCells>
  <pageMargins left="0.39370078740157483" right="0.39370078740157483" top="1.0900000000000001" bottom="0.78740157480314965" header="0.19685039370078741" footer="0.47244094488188981"/>
  <pageSetup paperSize="9" scale="67" fitToHeight="0" orientation="portrait" r:id="rId1"/>
  <headerFooter alignWithMargins="0">
    <oddHeader>&amp;L&amp;G</oddHeader>
    <oddFooter>&amp;C&amp;D. &amp;T&amp;R&amp;P/&amp;N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066D9-AB55-4AC7-B5D5-C55CDFF7C57D}">
  <sheetPr codeName="Sheet4">
    <pageSetUpPr autoPageBreaks="0"/>
  </sheetPr>
  <dimension ref="A1:M315"/>
  <sheetViews>
    <sheetView zoomScaleNormal="100" workbookViewId="0">
      <selection sqref="A1:D1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8.3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45">
      <c r="B2" s="27" t="s">
        <v>14</v>
      </c>
      <c r="C2" s="33" t="s">
        <v>22</v>
      </c>
      <c r="D2" s="33" t="s">
        <v>23</v>
      </c>
      <c r="E2" s="33" t="s">
        <v>24</v>
      </c>
      <c r="F2" s="33" t="s">
        <v>25</v>
      </c>
      <c r="G2" s="33" t="s">
        <v>26</v>
      </c>
      <c r="H2"/>
      <c r="I2"/>
      <c r="J2"/>
      <c r="K2"/>
      <c r="L2"/>
      <c r="M2"/>
    </row>
    <row r="3" spans="1:13">
      <c r="B3" s="27" t="s">
        <v>14</v>
      </c>
      <c r="C3" s="28" t="s">
        <v>14</v>
      </c>
      <c r="D3" s="28" t="s">
        <v>17</v>
      </c>
      <c r="E3" s="28" t="s">
        <v>17</v>
      </c>
      <c r="F3" s="28" t="s">
        <v>17</v>
      </c>
      <c r="G3" s="28" t="s">
        <v>17</v>
      </c>
      <c r="H3"/>
      <c r="I3"/>
      <c r="J3"/>
      <c r="K3"/>
      <c r="L3"/>
      <c r="M3"/>
    </row>
    <row r="4" spans="1:13">
      <c r="A4"/>
      <c r="B4" s="30" t="s">
        <v>2</v>
      </c>
      <c r="C4" s="29"/>
      <c r="D4" s="38">
        <v>623028</v>
      </c>
      <c r="E4" s="29">
        <v>26223252</v>
      </c>
      <c r="F4" s="29">
        <v>40227063</v>
      </c>
      <c r="G4" s="29">
        <v>29598649</v>
      </c>
      <c r="H4"/>
      <c r="I4"/>
      <c r="J4"/>
      <c r="K4"/>
      <c r="L4"/>
      <c r="M4"/>
    </row>
    <row r="5" spans="1:13">
      <c r="A5"/>
      <c r="B5" s="30" t="s">
        <v>3</v>
      </c>
      <c r="C5" s="29"/>
      <c r="D5" s="29"/>
      <c r="E5" s="29"/>
      <c r="F5" s="29"/>
      <c r="G5" s="29"/>
      <c r="H5"/>
      <c r="I5"/>
      <c r="J5"/>
      <c r="K5"/>
      <c r="L5"/>
      <c r="M5"/>
    </row>
    <row r="6" spans="1:13">
      <c r="A6"/>
      <c r="B6" s="30" t="s">
        <v>4</v>
      </c>
      <c r="C6" s="29"/>
      <c r="D6" s="38">
        <v>623028</v>
      </c>
      <c r="E6" s="29">
        <v>26223252</v>
      </c>
      <c r="F6" s="29">
        <v>40227063</v>
      </c>
      <c r="G6" s="29">
        <v>29598649</v>
      </c>
      <c r="H6"/>
      <c r="I6"/>
      <c r="J6"/>
      <c r="K6"/>
      <c r="L6"/>
      <c r="M6"/>
    </row>
    <row r="7" spans="1:13">
      <c r="A7"/>
      <c r="B7" s="30" t="s">
        <v>5</v>
      </c>
      <c r="C7" s="29"/>
      <c r="D7" s="38">
        <v>19906963</v>
      </c>
      <c r="E7" s="29">
        <v>24497221</v>
      </c>
      <c r="F7" s="29">
        <v>25906020</v>
      </c>
      <c r="G7" s="29">
        <v>26408863</v>
      </c>
      <c r="H7"/>
      <c r="I7"/>
      <c r="J7"/>
      <c r="K7"/>
      <c r="L7"/>
      <c r="M7"/>
    </row>
    <row r="8" spans="1:13">
      <c r="A8"/>
      <c r="B8" s="30" t="s">
        <v>11</v>
      </c>
      <c r="C8" s="29"/>
      <c r="D8" s="38">
        <v>523700</v>
      </c>
      <c r="E8" s="29">
        <v>1772985</v>
      </c>
      <c r="F8" s="29">
        <v>14422080</v>
      </c>
      <c r="G8" s="29">
        <v>3243869</v>
      </c>
      <c r="H8"/>
      <c r="I8"/>
      <c r="J8"/>
      <c r="K8"/>
      <c r="L8"/>
      <c r="M8"/>
    </row>
    <row r="9" spans="1:13">
      <c r="A9"/>
      <c r="B9" s="30" t="s">
        <v>6</v>
      </c>
      <c r="C9" s="29"/>
      <c r="D9" s="38">
        <v>20430663</v>
      </c>
      <c r="E9" s="29">
        <v>26270206</v>
      </c>
      <c r="F9" s="29">
        <v>40328100</v>
      </c>
      <c r="G9" s="29">
        <v>29652732</v>
      </c>
      <c r="H9"/>
      <c r="I9"/>
      <c r="J9"/>
      <c r="K9"/>
      <c r="L9"/>
      <c r="M9"/>
    </row>
    <row r="10" spans="1:13">
      <c r="A10"/>
      <c r="B10" s="30" t="s">
        <v>12</v>
      </c>
      <c r="C10" s="29"/>
      <c r="D10" s="38">
        <v>-19807635</v>
      </c>
      <c r="E10" s="29">
        <v>-46954</v>
      </c>
      <c r="F10" s="29">
        <v>-101037</v>
      </c>
      <c r="G10" s="29">
        <v>-54083</v>
      </c>
      <c r="H10"/>
      <c r="I10"/>
      <c r="J10"/>
      <c r="K10"/>
      <c r="L10"/>
      <c r="M10"/>
    </row>
    <row r="11" spans="1:13">
      <c r="A11"/>
      <c r="B11" s="30" t="s">
        <v>7</v>
      </c>
      <c r="C11" s="29"/>
      <c r="D11" s="29"/>
      <c r="E11" s="29"/>
      <c r="F11" s="29"/>
      <c r="G11" s="29"/>
      <c r="H11"/>
      <c r="I11"/>
      <c r="J11"/>
      <c r="K11"/>
      <c r="L11"/>
      <c r="M11"/>
    </row>
    <row r="12" spans="1:13">
      <c r="A12"/>
      <c r="B12" s="30" t="s">
        <v>8</v>
      </c>
      <c r="C12" s="29"/>
      <c r="D12" s="29"/>
      <c r="E12" s="29"/>
      <c r="F12" s="29"/>
      <c r="G12" s="29"/>
      <c r="H12"/>
      <c r="I12"/>
      <c r="J12"/>
      <c r="K12"/>
      <c r="L12"/>
      <c r="M12"/>
    </row>
    <row r="13" spans="1:13">
      <c r="A13"/>
      <c r="B13" s="30" t="s">
        <v>27</v>
      </c>
      <c r="C13" s="29"/>
      <c r="D13" s="38">
        <v>608685</v>
      </c>
      <c r="E13" s="29">
        <v>785656</v>
      </c>
      <c r="F13" s="29">
        <v>738702</v>
      </c>
      <c r="G13" s="29">
        <v>637665</v>
      </c>
      <c r="H13"/>
      <c r="I13"/>
      <c r="J13"/>
      <c r="K13"/>
      <c r="L13"/>
      <c r="M13"/>
    </row>
    <row r="14" spans="1:13">
      <c r="A14"/>
      <c r="B14" s="30" t="s">
        <v>28</v>
      </c>
      <c r="C14" s="29"/>
      <c r="D14" s="38">
        <v>-785656</v>
      </c>
      <c r="E14" s="29">
        <v>-738702</v>
      </c>
      <c r="F14" s="29">
        <v>-637665</v>
      </c>
      <c r="G14" s="29">
        <v>-583582</v>
      </c>
      <c r="H14"/>
      <c r="I14"/>
      <c r="J14"/>
      <c r="K14"/>
      <c r="L14"/>
      <c r="M14"/>
    </row>
    <row r="15" spans="1:13">
      <c r="A15"/>
      <c r="B15" s="30" t="s">
        <v>13</v>
      </c>
      <c r="C15" s="29"/>
      <c r="D15" s="38">
        <v>-176971</v>
      </c>
      <c r="E15" s="29">
        <v>46954</v>
      </c>
      <c r="F15" s="29">
        <v>101037</v>
      </c>
      <c r="G15" s="29">
        <v>54083</v>
      </c>
      <c r="H15"/>
      <c r="I15"/>
      <c r="J15"/>
      <c r="K15"/>
      <c r="L15"/>
      <c r="M15"/>
    </row>
    <row r="16" spans="1:13">
      <c r="A16"/>
      <c r="B16" s="30" t="s">
        <v>9</v>
      </c>
      <c r="C16" s="29"/>
      <c r="D16" s="38">
        <v>-19984606</v>
      </c>
      <c r="E16" s="53">
        <v>0</v>
      </c>
      <c r="F16" s="53">
        <v>0</v>
      </c>
      <c r="G16" s="53">
        <v>0</v>
      </c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9"/>
      <c r="D19" s="39"/>
      <c r="E19" s="39"/>
      <c r="F19" s="39"/>
      <c r="G19" s="3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05CA-25CC-4A61-9C06-CA5AAD2E92BE}">
  <sheetPr codeName="Sheet3"/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32" t="s">
        <v>20</v>
      </c>
    </row>
    <row r="2" spans="1:1">
      <c r="A2" s="32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Sažetak računa PIR i RF</vt:lpstr>
      <vt:lpstr>Račun PiR; Prihodi</vt:lpstr>
      <vt:lpstr>Račun PiR, Rashodi</vt:lpstr>
      <vt:lpstr>Rashodi_izvori financiranja</vt:lpstr>
      <vt:lpstr>Rashodi_funkcijska klas.</vt:lpstr>
      <vt:lpstr>Posebni dio</vt:lpstr>
      <vt:lpstr>BW upit</vt:lpstr>
      <vt:lpstr>Tekst varijable</vt:lpstr>
      <vt:lpstr>DF_GRID_2</vt:lpstr>
      <vt:lpstr>'BW upit'!Print_Area</vt:lpstr>
      <vt:lpstr>'Posebni dio'!Print_Titles</vt:lpstr>
      <vt:lpstr>'Rashodi_funkcijska klas.'!Print_Titles</vt:lpstr>
      <vt:lpstr>'Rashodi_izvori financiranja'!Print_Titles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Kušen Jelena</cp:lastModifiedBy>
  <cp:lastPrinted>2024-11-12T08:03:58Z</cp:lastPrinted>
  <dcterms:created xsi:type="dcterms:W3CDTF">2006-05-18T10:01:57Z</dcterms:created>
  <dcterms:modified xsi:type="dcterms:W3CDTF">2024-12-30T08:21:11Z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PONN01PR Opći dio za narodne novine.xls</vt:lpwstr>
  </property>
  <property fmtid="{D5CDD505-2E9C-101B-9397-08002B2CF9AE}" pid="4" name="_NewReviewCycle">
    <vt:lpwstr/>
  </property>
  <property fmtid="{D5CDD505-2E9C-101B-9397-08002B2CF9AE}" pid="10" name="BExAnalyzer_Activesheet">
    <vt:lpwstr>NN Opći dio</vt:lpwstr>
  </property>
</Properties>
</file>